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yhem\Oerth\Maps of Oerth and the Flanaess\"/>
    </mc:Choice>
  </mc:AlternateContent>
  <xr:revisionPtr revIDLastSave="0" documentId="13_ncr:1_{650C222E-FE25-4716-817A-5FAFA13C6D96}" xr6:coauthVersionLast="47" xr6:coauthVersionMax="47" xr10:uidLastSave="{00000000-0000-0000-0000-000000000000}"/>
  <bookViews>
    <workbookView xWindow="1395" yWindow="90" windowWidth="25695" windowHeight="15315" activeTab="2" xr2:uid="{3B9BE0C4-AF78-4B09-B7A4-31C1E5501006}"/>
  </bookViews>
  <sheets>
    <sheet name="Area" sheetId="1" r:id="rId1"/>
    <sheet name="Density" sheetId="2" r:id="rId2"/>
    <sheet name="Revised populations" sheetId="3" r:id="rId3"/>
  </sheets>
  <definedNames>
    <definedName name="_xlnm._FilterDatabase" localSheetId="1" hidden="1">Density!$B$5:$F$67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3" l="1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O52" i="3" s="1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13" i="3"/>
  <c r="J61" i="3"/>
  <c r="N61" i="3" s="1"/>
  <c r="O61" i="3" s="1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13" i="3"/>
  <c r="B14" i="3"/>
  <c r="B15" i="3"/>
  <c r="I15" i="3" s="1"/>
  <c r="L15" i="3" s="1"/>
  <c r="M15" i="3" s="1"/>
  <c r="B16" i="3"/>
  <c r="B17" i="3"/>
  <c r="B18" i="3"/>
  <c r="B19" i="3"/>
  <c r="B20" i="3"/>
  <c r="J20" i="3" s="1"/>
  <c r="N20" i="3" s="1"/>
  <c r="B21" i="3"/>
  <c r="B22" i="3"/>
  <c r="B23" i="3"/>
  <c r="B24" i="3"/>
  <c r="B25" i="3"/>
  <c r="B26" i="3"/>
  <c r="B27" i="3"/>
  <c r="B28" i="3"/>
  <c r="J28" i="3" s="1"/>
  <c r="N28" i="3" s="1"/>
  <c r="B29" i="3"/>
  <c r="J29" i="3" s="1"/>
  <c r="N29" i="3" s="1"/>
  <c r="O29" i="3" s="1"/>
  <c r="B30" i="3"/>
  <c r="B31" i="3"/>
  <c r="B32" i="3"/>
  <c r="B33" i="3"/>
  <c r="B34" i="3"/>
  <c r="B35" i="3"/>
  <c r="I35" i="3" s="1"/>
  <c r="L35" i="3" s="1"/>
  <c r="M35" i="3" s="1"/>
  <c r="B36" i="3"/>
  <c r="J36" i="3" s="1"/>
  <c r="N36" i="3" s="1"/>
  <c r="O36" i="3" s="1"/>
  <c r="B37" i="3"/>
  <c r="B38" i="3"/>
  <c r="B39" i="3"/>
  <c r="B40" i="3"/>
  <c r="B41" i="3"/>
  <c r="B42" i="3"/>
  <c r="B43" i="3"/>
  <c r="B44" i="3"/>
  <c r="J44" i="3" s="1"/>
  <c r="N44" i="3" s="1"/>
  <c r="O44" i="3" s="1"/>
  <c r="B45" i="3"/>
  <c r="B46" i="3"/>
  <c r="J46" i="3" s="1"/>
  <c r="N46" i="3" s="1"/>
  <c r="O46" i="3" s="1"/>
  <c r="B47" i="3"/>
  <c r="B48" i="3"/>
  <c r="J48" i="3" s="1"/>
  <c r="N48" i="3" s="1"/>
  <c r="O48" i="3" s="1"/>
  <c r="B49" i="3"/>
  <c r="B50" i="3"/>
  <c r="B51" i="3"/>
  <c r="I51" i="3" s="1"/>
  <c r="L51" i="3" s="1"/>
  <c r="M51" i="3" s="1"/>
  <c r="B52" i="3"/>
  <c r="J52" i="3" s="1"/>
  <c r="N52" i="3" s="1"/>
  <c r="B53" i="3"/>
  <c r="B54" i="3"/>
  <c r="B55" i="3"/>
  <c r="B56" i="3"/>
  <c r="J56" i="3" s="1"/>
  <c r="N56" i="3" s="1"/>
  <c r="O56" i="3" s="1"/>
  <c r="B57" i="3"/>
  <c r="B58" i="3"/>
  <c r="B59" i="3"/>
  <c r="I59" i="3" s="1"/>
  <c r="L59" i="3" s="1"/>
  <c r="M59" i="3" s="1"/>
  <c r="B60" i="3"/>
  <c r="J60" i="3" s="1"/>
  <c r="N60" i="3" s="1"/>
  <c r="O60" i="3" s="1"/>
  <c r="B61" i="3"/>
  <c r="B62" i="3"/>
  <c r="B63" i="3"/>
  <c r="J63" i="3" s="1"/>
  <c r="N63" i="3" s="1"/>
  <c r="O63" i="3" s="1"/>
  <c r="B64" i="3"/>
  <c r="B65" i="3"/>
  <c r="B66" i="3"/>
  <c r="J66" i="3" s="1"/>
  <c r="N66" i="3" s="1"/>
  <c r="O66" i="3" s="1"/>
  <c r="B67" i="3"/>
  <c r="I67" i="3" s="1"/>
  <c r="L67" i="3" s="1"/>
  <c r="M67" i="3" s="1"/>
  <c r="B68" i="3"/>
  <c r="B69" i="3"/>
  <c r="B70" i="3"/>
  <c r="J70" i="3" s="1"/>
  <c r="N70" i="3" s="1"/>
  <c r="O70" i="3" s="1"/>
  <c r="B71" i="3"/>
  <c r="J71" i="3" s="1"/>
  <c r="N71" i="3" s="1"/>
  <c r="O71" i="3" s="1"/>
  <c r="B72" i="3"/>
  <c r="B73" i="3"/>
  <c r="B74" i="3"/>
  <c r="J74" i="3" s="1"/>
  <c r="N74" i="3" s="1"/>
  <c r="O74" i="3" s="1"/>
  <c r="B13" i="3"/>
  <c r="I13" i="3" s="1"/>
  <c r="L13" i="3" s="1"/>
  <c r="M13" i="3" s="1"/>
  <c r="O28" i="3" l="1"/>
  <c r="O20" i="3"/>
  <c r="I73" i="3"/>
  <c r="L73" i="3" s="1"/>
  <c r="M73" i="3" s="1"/>
  <c r="I69" i="3"/>
  <c r="L69" i="3" s="1"/>
  <c r="M69" i="3" s="1"/>
  <c r="I65" i="3"/>
  <c r="L65" i="3" s="1"/>
  <c r="M65" i="3" s="1"/>
  <c r="I61" i="3"/>
  <c r="L61" i="3" s="1"/>
  <c r="M61" i="3" s="1"/>
  <c r="I57" i="3"/>
  <c r="L57" i="3" s="1"/>
  <c r="M57" i="3" s="1"/>
  <c r="I53" i="3"/>
  <c r="L53" i="3" s="1"/>
  <c r="M53" i="3" s="1"/>
  <c r="I49" i="3"/>
  <c r="L49" i="3" s="1"/>
  <c r="M49" i="3" s="1"/>
  <c r="I45" i="3"/>
  <c r="L45" i="3" s="1"/>
  <c r="M45" i="3" s="1"/>
  <c r="I41" i="3"/>
  <c r="L41" i="3" s="1"/>
  <c r="M41" i="3" s="1"/>
  <c r="I37" i="3"/>
  <c r="L37" i="3" s="1"/>
  <c r="M37" i="3" s="1"/>
  <c r="I33" i="3"/>
  <c r="L33" i="3" s="1"/>
  <c r="M33" i="3" s="1"/>
  <c r="I29" i="3"/>
  <c r="L29" i="3" s="1"/>
  <c r="M29" i="3" s="1"/>
  <c r="I25" i="3"/>
  <c r="L25" i="3" s="1"/>
  <c r="M25" i="3" s="1"/>
  <c r="I21" i="3"/>
  <c r="L21" i="3" s="1"/>
  <c r="M21" i="3" s="1"/>
  <c r="I17" i="3"/>
  <c r="L17" i="3" s="1"/>
  <c r="M17" i="3" s="1"/>
  <c r="J53" i="3"/>
  <c r="N53" i="3" s="1"/>
  <c r="O53" i="3" s="1"/>
  <c r="J21" i="3"/>
  <c r="N21" i="3" s="1"/>
  <c r="O21" i="3" s="1"/>
  <c r="J45" i="3"/>
  <c r="N45" i="3" s="1"/>
  <c r="O45" i="3" s="1"/>
  <c r="J69" i="3"/>
  <c r="N69" i="3" s="1"/>
  <c r="O69" i="3" s="1"/>
  <c r="J37" i="3"/>
  <c r="N37" i="3" s="1"/>
  <c r="O37" i="3" s="1"/>
  <c r="J68" i="3"/>
  <c r="N68" i="3" s="1"/>
  <c r="O68" i="3" s="1"/>
  <c r="I72" i="3"/>
  <c r="L72" i="3" s="1"/>
  <c r="M72" i="3" s="1"/>
  <c r="I64" i="3"/>
  <c r="L64" i="3" s="1"/>
  <c r="M64" i="3" s="1"/>
  <c r="I44" i="3"/>
  <c r="L44" i="3" s="1"/>
  <c r="M44" i="3" s="1"/>
  <c r="I40" i="3"/>
  <c r="L40" i="3" s="1"/>
  <c r="M40" i="3" s="1"/>
  <c r="I36" i="3"/>
  <c r="L36" i="3" s="1"/>
  <c r="M36" i="3" s="1"/>
  <c r="I32" i="3"/>
  <c r="L32" i="3" s="1"/>
  <c r="M32" i="3" s="1"/>
  <c r="I28" i="3"/>
  <c r="L28" i="3" s="1"/>
  <c r="M28" i="3" s="1"/>
  <c r="I24" i="3"/>
  <c r="L24" i="3" s="1"/>
  <c r="M24" i="3" s="1"/>
  <c r="I20" i="3"/>
  <c r="L20" i="3" s="1"/>
  <c r="M20" i="3" s="1"/>
  <c r="I16" i="3"/>
  <c r="L16" i="3" s="1"/>
  <c r="M16" i="3" s="1"/>
  <c r="J65" i="3"/>
  <c r="N65" i="3" s="1"/>
  <c r="O65" i="3" s="1"/>
  <c r="J57" i="3"/>
  <c r="N57" i="3" s="1"/>
  <c r="O57" i="3" s="1"/>
  <c r="J49" i="3"/>
  <c r="N49" i="3" s="1"/>
  <c r="O49" i="3" s="1"/>
  <c r="J41" i="3"/>
  <c r="N41" i="3" s="1"/>
  <c r="O41" i="3" s="1"/>
  <c r="J33" i="3"/>
  <c r="N33" i="3" s="1"/>
  <c r="O33" i="3" s="1"/>
  <c r="J25" i="3"/>
  <c r="N25" i="3" s="1"/>
  <c r="O25" i="3" s="1"/>
  <c r="J17" i="3"/>
  <c r="N17" i="3" s="1"/>
  <c r="O17" i="3" s="1"/>
  <c r="J73" i="3"/>
  <c r="N73" i="3" s="1"/>
  <c r="O73" i="3" s="1"/>
  <c r="J64" i="3"/>
  <c r="N64" i="3" s="1"/>
  <c r="O64" i="3" s="1"/>
  <c r="J40" i="3"/>
  <c r="N40" i="3" s="1"/>
  <c r="O40" i="3" s="1"/>
  <c r="J32" i="3"/>
  <c r="N32" i="3" s="1"/>
  <c r="O32" i="3" s="1"/>
  <c r="J24" i="3"/>
  <c r="N24" i="3" s="1"/>
  <c r="O24" i="3" s="1"/>
  <c r="J16" i="3"/>
  <c r="N16" i="3" s="1"/>
  <c r="O16" i="3" s="1"/>
  <c r="I71" i="3"/>
  <c r="L71" i="3" s="1"/>
  <c r="M71" i="3" s="1"/>
  <c r="I63" i="3"/>
  <c r="L63" i="3" s="1"/>
  <c r="M63" i="3" s="1"/>
  <c r="I55" i="3"/>
  <c r="L55" i="3" s="1"/>
  <c r="M55" i="3" s="1"/>
  <c r="I47" i="3"/>
  <c r="L47" i="3" s="1"/>
  <c r="M47" i="3" s="1"/>
  <c r="I39" i="3"/>
  <c r="L39" i="3" s="1"/>
  <c r="M39" i="3" s="1"/>
  <c r="I31" i="3"/>
  <c r="L31" i="3" s="1"/>
  <c r="M31" i="3" s="1"/>
  <c r="I23" i="3"/>
  <c r="L23" i="3" s="1"/>
  <c r="M23" i="3" s="1"/>
  <c r="I19" i="3"/>
  <c r="L19" i="3" s="1"/>
  <c r="M19" i="3" s="1"/>
  <c r="I74" i="3"/>
  <c r="L74" i="3" s="1"/>
  <c r="M74" i="3" s="1"/>
  <c r="I70" i="3"/>
  <c r="L70" i="3" s="1"/>
  <c r="M70" i="3" s="1"/>
  <c r="I66" i="3"/>
  <c r="L66" i="3" s="1"/>
  <c r="M66" i="3" s="1"/>
  <c r="I62" i="3"/>
  <c r="L62" i="3" s="1"/>
  <c r="M62" i="3" s="1"/>
  <c r="I58" i="3"/>
  <c r="L58" i="3" s="1"/>
  <c r="M58" i="3" s="1"/>
  <c r="I54" i="3"/>
  <c r="L54" i="3" s="1"/>
  <c r="M54" i="3" s="1"/>
  <c r="I50" i="3"/>
  <c r="L50" i="3" s="1"/>
  <c r="M50" i="3" s="1"/>
  <c r="I46" i="3"/>
  <c r="L46" i="3" s="1"/>
  <c r="M46" i="3" s="1"/>
  <c r="I42" i="3"/>
  <c r="L42" i="3" s="1"/>
  <c r="M42" i="3" s="1"/>
  <c r="I38" i="3"/>
  <c r="L38" i="3" s="1"/>
  <c r="M38" i="3" s="1"/>
  <c r="I34" i="3"/>
  <c r="L34" i="3" s="1"/>
  <c r="M34" i="3" s="1"/>
  <c r="I30" i="3"/>
  <c r="L30" i="3" s="1"/>
  <c r="M30" i="3" s="1"/>
  <c r="I26" i="3"/>
  <c r="L26" i="3" s="1"/>
  <c r="M26" i="3" s="1"/>
  <c r="I22" i="3"/>
  <c r="L22" i="3" s="1"/>
  <c r="M22" i="3" s="1"/>
  <c r="I18" i="3"/>
  <c r="L18" i="3" s="1"/>
  <c r="M18" i="3" s="1"/>
  <c r="I14" i="3"/>
  <c r="L14" i="3" s="1"/>
  <c r="M14" i="3" s="1"/>
  <c r="J72" i="3"/>
  <c r="N72" i="3" s="1"/>
  <c r="O72" i="3" s="1"/>
  <c r="J13" i="3"/>
  <c r="N13" i="3" s="1"/>
  <c r="O13" i="3" s="1"/>
  <c r="J67" i="3"/>
  <c r="N67" i="3" s="1"/>
  <c r="O67" i="3" s="1"/>
  <c r="J59" i="3"/>
  <c r="N59" i="3" s="1"/>
  <c r="O59" i="3" s="1"/>
  <c r="J55" i="3"/>
  <c r="N55" i="3" s="1"/>
  <c r="O55" i="3" s="1"/>
  <c r="J51" i="3"/>
  <c r="N51" i="3" s="1"/>
  <c r="O51" i="3" s="1"/>
  <c r="J47" i="3"/>
  <c r="N47" i="3" s="1"/>
  <c r="O47" i="3" s="1"/>
  <c r="J43" i="3"/>
  <c r="N43" i="3" s="1"/>
  <c r="O43" i="3" s="1"/>
  <c r="J39" i="3"/>
  <c r="N39" i="3" s="1"/>
  <c r="O39" i="3" s="1"/>
  <c r="J35" i="3"/>
  <c r="N35" i="3" s="1"/>
  <c r="O35" i="3" s="1"/>
  <c r="J31" i="3"/>
  <c r="N31" i="3" s="1"/>
  <c r="O31" i="3" s="1"/>
  <c r="J27" i="3"/>
  <c r="N27" i="3" s="1"/>
  <c r="O27" i="3" s="1"/>
  <c r="J23" i="3"/>
  <c r="N23" i="3" s="1"/>
  <c r="O23" i="3" s="1"/>
  <c r="J19" i="3"/>
  <c r="N19" i="3" s="1"/>
  <c r="O19" i="3" s="1"/>
  <c r="J15" i="3"/>
  <c r="N15" i="3" s="1"/>
  <c r="O15" i="3" s="1"/>
  <c r="I43" i="3"/>
  <c r="L43" i="3" s="1"/>
  <c r="M43" i="3" s="1"/>
  <c r="I27" i="3"/>
  <c r="L27" i="3" s="1"/>
  <c r="M27" i="3" s="1"/>
  <c r="I68" i="3"/>
  <c r="L68" i="3" s="1"/>
  <c r="M68" i="3" s="1"/>
  <c r="I60" i="3"/>
  <c r="L60" i="3" s="1"/>
  <c r="M60" i="3" s="1"/>
  <c r="I56" i="3"/>
  <c r="L56" i="3" s="1"/>
  <c r="M56" i="3" s="1"/>
  <c r="I52" i="3"/>
  <c r="L52" i="3" s="1"/>
  <c r="M52" i="3" s="1"/>
  <c r="I48" i="3"/>
  <c r="L48" i="3" s="1"/>
  <c r="M48" i="3" s="1"/>
  <c r="J62" i="3"/>
  <c r="N62" i="3" s="1"/>
  <c r="O62" i="3" s="1"/>
  <c r="J58" i="3"/>
  <c r="N58" i="3" s="1"/>
  <c r="O58" i="3" s="1"/>
  <c r="J54" i="3"/>
  <c r="N54" i="3" s="1"/>
  <c r="O54" i="3" s="1"/>
  <c r="J50" i="3"/>
  <c r="N50" i="3" s="1"/>
  <c r="O50" i="3" s="1"/>
  <c r="J42" i="3"/>
  <c r="N42" i="3" s="1"/>
  <c r="O42" i="3" s="1"/>
  <c r="J38" i="3"/>
  <c r="N38" i="3" s="1"/>
  <c r="O38" i="3" s="1"/>
  <c r="J34" i="3"/>
  <c r="N34" i="3" s="1"/>
  <c r="O34" i="3" s="1"/>
  <c r="J30" i="3"/>
  <c r="N30" i="3" s="1"/>
  <c r="O30" i="3" s="1"/>
  <c r="J26" i="3"/>
  <c r="N26" i="3" s="1"/>
  <c r="O26" i="3" s="1"/>
  <c r="J22" i="3"/>
  <c r="N22" i="3" s="1"/>
  <c r="O22" i="3" s="1"/>
  <c r="J18" i="3"/>
  <c r="N18" i="3" s="1"/>
  <c r="O18" i="3" s="1"/>
  <c r="J14" i="3"/>
  <c r="N14" i="3" s="1"/>
  <c r="O14" i="3" s="1"/>
  <c r="C30" i="1"/>
  <c r="C13" i="1"/>
  <c r="R42" i="1"/>
  <c r="D6" i="2" l="1"/>
  <c r="D22" i="2"/>
  <c r="D21" i="2"/>
  <c r="D39" i="2"/>
  <c r="D64" i="2"/>
  <c r="D28" i="2"/>
  <c r="D34" i="2"/>
  <c r="D2" i="2" l="1"/>
  <c r="F6" i="1"/>
  <c r="E6" i="1"/>
  <c r="F5" i="1"/>
  <c r="F7" i="1" s="1"/>
  <c r="G7" i="1" s="1"/>
  <c r="F4" i="1"/>
  <c r="E5" i="1"/>
  <c r="E4" i="1"/>
  <c r="C37" i="1"/>
  <c r="C36" i="1"/>
  <c r="C48" i="1"/>
  <c r="S41" i="1" l="1"/>
  <c r="T41" i="1" s="1"/>
  <c r="I39" i="1"/>
  <c r="J39" i="1" s="1"/>
  <c r="I33" i="1"/>
  <c r="J33" i="1" s="1"/>
  <c r="D32" i="1"/>
  <c r="I13" i="1"/>
  <c r="J13" i="1" s="1"/>
  <c r="AC13" i="1"/>
  <c r="AD13" i="1" s="1"/>
  <c r="X14" i="1"/>
  <c r="Y14" i="1" s="1"/>
  <c r="S18" i="1"/>
  <c r="T18" i="1" s="1"/>
  <c r="S32" i="1"/>
  <c r="T32" i="1" s="1"/>
  <c r="S35" i="1"/>
  <c r="T35" i="1" s="1"/>
  <c r="S16" i="1"/>
  <c r="T16" i="1" s="1"/>
  <c r="S27" i="1"/>
  <c r="T27" i="1" s="1"/>
  <c r="S23" i="1"/>
  <c r="T23" i="1" s="1"/>
  <c r="S20" i="1"/>
  <c r="T20" i="1" s="1"/>
  <c r="S21" i="1"/>
  <c r="T21" i="1" s="1"/>
  <c r="S24" i="1"/>
  <c r="T24" i="1" s="1"/>
  <c r="N17" i="1"/>
  <c r="O17" i="1" s="1"/>
  <c r="N16" i="1"/>
  <c r="O16" i="1" s="1"/>
  <c r="I22" i="1"/>
  <c r="J22" i="1" s="1"/>
  <c r="I40" i="1"/>
  <c r="J40" i="1" s="1"/>
  <c r="I36" i="1"/>
  <c r="J36" i="1" s="1"/>
  <c r="I25" i="1"/>
  <c r="J25" i="1" s="1"/>
  <c r="I32" i="1"/>
  <c r="J32" i="1" s="1"/>
  <c r="I23" i="1"/>
  <c r="J23" i="1" s="1"/>
  <c r="D12" i="1"/>
  <c r="D16" i="1"/>
  <c r="D20" i="1"/>
  <c r="D24" i="1"/>
  <c r="D28" i="1"/>
  <c r="D33" i="1"/>
  <c r="D37" i="1"/>
  <c r="D41" i="1"/>
  <c r="D45" i="1"/>
  <c r="D49" i="1"/>
  <c r="D53" i="1"/>
  <c r="D57" i="1"/>
  <c r="D61" i="1"/>
  <c r="D65" i="1"/>
  <c r="D69" i="1"/>
  <c r="D11" i="1"/>
  <c r="D17" i="1"/>
  <c r="D25" i="1"/>
  <c r="D29" i="1"/>
  <c r="D38" i="1"/>
  <c r="D46" i="1"/>
  <c r="C41" i="2" s="1"/>
  <c r="D54" i="1"/>
  <c r="D58" i="1"/>
  <c r="D66" i="1"/>
  <c r="D70" i="1"/>
  <c r="D56" i="1"/>
  <c r="D68" i="1"/>
  <c r="AC12" i="1"/>
  <c r="X13" i="1"/>
  <c r="Y13" i="1" s="1"/>
  <c r="S12" i="1"/>
  <c r="T12" i="1" s="1"/>
  <c r="S30" i="1"/>
  <c r="T30" i="1" s="1"/>
  <c r="S22" i="1"/>
  <c r="T22" i="1" s="1"/>
  <c r="S36" i="1"/>
  <c r="T36" i="1" s="1"/>
  <c r="S14" i="1"/>
  <c r="T14" i="1" s="1"/>
  <c r="S40" i="1"/>
  <c r="T40" i="1" s="1"/>
  <c r="S25" i="1"/>
  <c r="T25" i="1" s="1"/>
  <c r="S38" i="1"/>
  <c r="T38" i="1" s="1"/>
  <c r="N15" i="1"/>
  <c r="O15" i="1" s="1"/>
  <c r="N13" i="1"/>
  <c r="O13" i="1" s="1"/>
  <c r="I12" i="1"/>
  <c r="J12" i="1" s="1"/>
  <c r="I16" i="1"/>
  <c r="J16" i="1" s="1"/>
  <c r="I15" i="1"/>
  <c r="J15" i="1" s="1"/>
  <c r="I30" i="1"/>
  <c r="J30" i="1" s="1"/>
  <c r="I26" i="1"/>
  <c r="J26" i="1" s="1"/>
  <c r="I11" i="1"/>
  <c r="I24" i="1"/>
  <c r="J24" i="1" s="1"/>
  <c r="D13" i="1"/>
  <c r="D21" i="1"/>
  <c r="D34" i="1"/>
  <c r="D42" i="1"/>
  <c r="D50" i="1"/>
  <c r="D62" i="1"/>
  <c r="I21" i="1"/>
  <c r="J21" i="1" s="1"/>
  <c r="I27" i="1"/>
  <c r="J27" i="1" s="1"/>
  <c r="D18" i="1"/>
  <c r="D26" i="1"/>
  <c r="D35" i="1"/>
  <c r="D39" i="1"/>
  <c r="D47" i="1"/>
  <c r="D55" i="1"/>
  <c r="D63" i="1"/>
  <c r="D71" i="1"/>
  <c r="X11" i="1"/>
  <c r="S33" i="1"/>
  <c r="T33" i="1" s="1"/>
  <c r="S11" i="1"/>
  <c r="S13" i="1"/>
  <c r="T13" i="1" s="1"/>
  <c r="S29" i="1"/>
  <c r="T29" i="1" s="1"/>
  <c r="N11" i="1"/>
  <c r="I35" i="1"/>
  <c r="J35" i="1" s="1"/>
  <c r="I20" i="1"/>
  <c r="J20" i="1" s="1"/>
  <c r="I34" i="1"/>
  <c r="J34" i="1" s="1"/>
  <c r="I18" i="1"/>
  <c r="J18" i="1" s="1"/>
  <c r="D19" i="1"/>
  <c r="D27" i="1"/>
  <c r="D36" i="1"/>
  <c r="D44" i="1"/>
  <c r="D52" i="1"/>
  <c r="D60" i="1"/>
  <c r="D72" i="1"/>
  <c r="X15" i="1"/>
  <c r="Y15" i="1" s="1"/>
  <c r="X12" i="1"/>
  <c r="Y12" i="1" s="1"/>
  <c r="S43" i="1"/>
  <c r="T43" i="1" s="1"/>
  <c r="S15" i="1"/>
  <c r="T15" i="1" s="1"/>
  <c r="S17" i="1"/>
  <c r="T17" i="1" s="1"/>
  <c r="S34" i="1"/>
  <c r="T34" i="1" s="1"/>
  <c r="S19" i="1"/>
  <c r="T19" i="1" s="1"/>
  <c r="S28" i="1"/>
  <c r="T28" i="1" s="1"/>
  <c r="S37" i="1"/>
  <c r="T37" i="1" s="1"/>
  <c r="S42" i="1"/>
  <c r="T42" i="1" s="1"/>
  <c r="N12" i="1"/>
  <c r="O12" i="1" s="1"/>
  <c r="N14" i="1"/>
  <c r="O14" i="1" s="1"/>
  <c r="I17" i="1"/>
  <c r="J17" i="1" s="1"/>
  <c r="I14" i="1"/>
  <c r="J14" i="1" s="1"/>
  <c r="I19" i="1"/>
  <c r="J19" i="1" s="1"/>
  <c r="I37" i="1"/>
  <c r="J37" i="1" s="1"/>
  <c r="I29" i="1"/>
  <c r="J29" i="1" s="1"/>
  <c r="D14" i="1"/>
  <c r="D22" i="1"/>
  <c r="D30" i="1"/>
  <c r="D43" i="1"/>
  <c r="D51" i="1"/>
  <c r="D59" i="1"/>
  <c r="D67" i="1"/>
  <c r="AC11" i="1"/>
  <c r="S39" i="1"/>
  <c r="T39" i="1" s="1"/>
  <c r="S44" i="1"/>
  <c r="T44" i="1" s="1"/>
  <c r="S45" i="1"/>
  <c r="T45" i="1" s="1"/>
  <c r="S26" i="1"/>
  <c r="T26" i="1" s="1"/>
  <c r="S31" i="1"/>
  <c r="T31" i="1" s="1"/>
  <c r="N18" i="1"/>
  <c r="O18" i="1" s="1"/>
  <c r="I38" i="1"/>
  <c r="J38" i="1" s="1"/>
  <c r="I28" i="1"/>
  <c r="J28" i="1" s="1"/>
  <c r="I31" i="1"/>
  <c r="J31" i="1" s="1"/>
  <c r="D15" i="1"/>
  <c r="D23" i="1"/>
  <c r="D31" i="1"/>
  <c r="D40" i="1"/>
  <c r="D48" i="1"/>
  <c r="D64" i="1"/>
  <c r="T11" i="1" l="1"/>
  <c r="T9" i="1" s="1"/>
  <c r="S9" i="1"/>
  <c r="J11" i="1"/>
  <c r="J9" i="1" s="1"/>
  <c r="I9" i="1"/>
  <c r="E41" i="2"/>
  <c r="F41" i="2"/>
  <c r="E48" i="1"/>
  <c r="C43" i="2"/>
  <c r="E32" i="1"/>
  <c r="C27" i="2"/>
  <c r="AD11" i="1"/>
  <c r="AC9" i="1"/>
  <c r="O11" i="1"/>
  <c r="O9" i="1" s="1"/>
  <c r="N9" i="1"/>
  <c r="D9" i="1"/>
  <c r="E36" i="1"/>
  <c r="C31" i="2"/>
  <c r="Y11" i="1"/>
  <c r="X8" i="1"/>
  <c r="X9" i="1"/>
  <c r="E37" i="1"/>
  <c r="C32" i="2"/>
  <c r="AD12" i="1"/>
  <c r="K4" i="1"/>
  <c r="K5" i="1" s="1"/>
  <c r="E58" i="1"/>
  <c r="C53" i="2"/>
  <c r="E55" i="1"/>
  <c r="C50" i="2"/>
  <c r="E40" i="1"/>
  <c r="C35" i="2"/>
  <c r="E50" i="1"/>
  <c r="C45" i="2"/>
  <c r="E38" i="1"/>
  <c r="C33" i="2"/>
  <c r="E45" i="1"/>
  <c r="C40" i="2"/>
  <c r="E52" i="1"/>
  <c r="C47" i="2"/>
  <c r="E54" i="1"/>
  <c r="C49" i="2"/>
  <c r="E41" i="1"/>
  <c r="C36" i="2"/>
  <c r="E56" i="1"/>
  <c r="C51" i="2"/>
  <c r="E39" i="1"/>
  <c r="C34" i="2"/>
  <c r="E65" i="1"/>
  <c r="C60" i="2"/>
  <c r="E64" i="1"/>
  <c r="C59" i="2"/>
  <c r="E51" i="1"/>
  <c r="C46" i="2"/>
  <c r="E47" i="1"/>
  <c r="C42" i="2"/>
  <c r="E33" i="1"/>
  <c r="C28" i="2"/>
  <c r="E68" i="1"/>
  <c r="C63" i="2"/>
  <c r="E69" i="1"/>
  <c r="C64" i="2"/>
  <c r="E44" i="1"/>
  <c r="C39" i="2"/>
  <c r="E67" i="1"/>
  <c r="C62" i="2"/>
  <c r="E61" i="1"/>
  <c r="C56" i="2"/>
  <c r="E60" i="1"/>
  <c r="C55" i="2"/>
  <c r="E62" i="1"/>
  <c r="C57" i="2"/>
  <c r="E34" i="1"/>
  <c r="C29" i="2"/>
  <c r="E66" i="1"/>
  <c r="C61" i="2"/>
  <c r="E53" i="1"/>
  <c r="C48" i="2"/>
  <c r="E71" i="1"/>
  <c r="C66" i="2"/>
  <c r="E49" i="1"/>
  <c r="C44" i="2"/>
  <c r="E70" i="1"/>
  <c r="C65" i="2"/>
  <c r="E43" i="1"/>
  <c r="C38" i="2"/>
  <c r="E57" i="1"/>
  <c r="C52" i="2"/>
  <c r="E35" i="1"/>
  <c r="C30" i="2"/>
  <c r="E59" i="1"/>
  <c r="C54" i="2"/>
  <c r="E72" i="1"/>
  <c r="C67" i="2"/>
  <c r="E63" i="1"/>
  <c r="C58" i="2"/>
  <c r="E42" i="1"/>
  <c r="C37" i="2"/>
  <c r="C14" i="2"/>
  <c r="E19" i="1"/>
  <c r="C12" i="2"/>
  <c r="E17" i="1"/>
  <c r="C23" i="2"/>
  <c r="E28" i="1"/>
  <c r="C7" i="2"/>
  <c r="E12" i="1"/>
  <c r="C9" i="2"/>
  <c r="E14" i="1"/>
  <c r="C26" i="2"/>
  <c r="E31" i="1"/>
  <c r="C21" i="2"/>
  <c r="E26" i="1"/>
  <c r="C16" i="2"/>
  <c r="E21" i="1"/>
  <c r="C6" i="2"/>
  <c r="E11" i="1"/>
  <c r="E24" i="1"/>
  <c r="C19" i="2"/>
  <c r="C25" i="2"/>
  <c r="E30" i="1"/>
  <c r="C13" i="2"/>
  <c r="E18" i="1"/>
  <c r="C8" i="2"/>
  <c r="E13" i="1"/>
  <c r="C24" i="2"/>
  <c r="E29" i="1"/>
  <c r="C15" i="2"/>
  <c r="E20" i="1"/>
  <c r="C18" i="2"/>
  <c r="E23" i="1"/>
  <c r="C10" i="2"/>
  <c r="E15" i="1"/>
  <c r="C17" i="2"/>
  <c r="E22" i="1"/>
  <c r="C22" i="2"/>
  <c r="E27" i="1"/>
  <c r="C20" i="2"/>
  <c r="E25" i="1"/>
  <c r="C11" i="2"/>
  <c r="E16" i="1"/>
  <c r="E46" i="1"/>
  <c r="E19" i="2" l="1"/>
  <c r="F19" i="2"/>
  <c r="E67" i="2"/>
  <c r="F67" i="2"/>
  <c r="E38" i="2"/>
  <c r="F38" i="2"/>
  <c r="E48" i="2"/>
  <c r="F48" i="2"/>
  <c r="E29" i="2"/>
  <c r="F29" i="2"/>
  <c r="E55" i="2"/>
  <c r="F55" i="2"/>
  <c r="E64" i="2"/>
  <c r="F64" i="2"/>
  <c r="E28" i="2"/>
  <c r="F28" i="2"/>
  <c r="E46" i="2"/>
  <c r="F46" i="2"/>
  <c r="E60" i="2"/>
  <c r="F60" i="2"/>
  <c r="E51" i="2"/>
  <c r="F51" i="2"/>
  <c r="E49" i="2"/>
  <c r="F49" i="2"/>
  <c r="E40" i="2"/>
  <c r="F40" i="2"/>
  <c r="E45" i="2"/>
  <c r="F45" i="2"/>
  <c r="E50" i="2"/>
  <c r="F50" i="2"/>
  <c r="F43" i="2"/>
  <c r="E43" i="2"/>
  <c r="E17" i="2"/>
  <c r="F17" i="2"/>
  <c r="E18" i="2"/>
  <c r="F18" i="2"/>
  <c r="E24" i="2"/>
  <c r="F24" i="2"/>
  <c r="E13" i="2"/>
  <c r="F13" i="2"/>
  <c r="E16" i="2"/>
  <c r="F16" i="2"/>
  <c r="E26" i="2"/>
  <c r="F26" i="2"/>
  <c r="E7" i="2"/>
  <c r="F7" i="2"/>
  <c r="E12" i="2"/>
  <c r="F12" i="2"/>
  <c r="AD9" i="1"/>
  <c r="E37" i="2"/>
  <c r="F37" i="2"/>
  <c r="E30" i="2"/>
  <c r="F30" i="2"/>
  <c r="E44" i="2"/>
  <c r="F44" i="2"/>
  <c r="E62" i="2"/>
  <c r="F62" i="2"/>
  <c r="E20" i="2"/>
  <c r="F20" i="2"/>
  <c r="E9" i="1"/>
  <c r="E58" i="2"/>
  <c r="F58" i="2"/>
  <c r="E54" i="2"/>
  <c r="F54" i="2"/>
  <c r="E52" i="2"/>
  <c r="F52" i="2"/>
  <c r="E65" i="2"/>
  <c r="F65" i="2"/>
  <c r="E66" i="2"/>
  <c r="F66" i="2"/>
  <c r="E61" i="2"/>
  <c r="F61" i="2"/>
  <c r="E57" i="2"/>
  <c r="F57" i="2"/>
  <c r="E56" i="2"/>
  <c r="F56" i="2"/>
  <c r="E39" i="2"/>
  <c r="F39" i="2"/>
  <c r="E63" i="2"/>
  <c r="F63" i="2"/>
  <c r="E42" i="2"/>
  <c r="F42" i="2"/>
  <c r="E59" i="2"/>
  <c r="F59" i="2"/>
  <c r="E34" i="2"/>
  <c r="F34" i="2"/>
  <c r="E36" i="2"/>
  <c r="F36" i="2"/>
  <c r="E47" i="2"/>
  <c r="F47" i="2"/>
  <c r="E33" i="2"/>
  <c r="F33" i="2"/>
  <c r="E35" i="2"/>
  <c r="F35" i="2"/>
  <c r="E53" i="2"/>
  <c r="F53" i="2"/>
  <c r="F32" i="2"/>
  <c r="E32" i="2"/>
  <c r="Y8" i="1"/>
  <c r="Y9" i="1"/>
  <c r="F27" i="2"/>
  <c r="E27" i="2"/>
  <c r="E11" i="2"/>
  <c r="F11" i="2"/>
  <c r="E22" i="2"/>
  <c r="F22" i="2"/>
  <c r="E10" i="2"/>
  <c r="F10" i="2"/>
  <c r="E15" i="2"/>
  <c r="F15" i="2"/>
  <c r="E8" i="2"/>
  <c r="F8" i="2"/>
  <c r="E25" i="2"/>
  <c r="F25" i="2"/>
  <c r="E6" i="2"/>
  <c r="C2" i="2"/>
  <c r="F6" i="2"/>
  <c r="E21" i="2"/>
  <c r="F21" i="2"/>
  <c r="E9" i="2"/>
  <c r="F9" i="2"/>
  <c r="E23" i="2"/>
  <c r="F23" i="2"/>
  <c r="E14" i="2"/>
  <c r="F14" i="2"/>
  <c r="F31" i="2"/>
  <c r="E31" i="2"/>
  <c r="F2" i="2" l="1"/>
  <c r="E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</author>
  </authors>
  <commentList>
    <comment ref="D21" authorId="0" shapeId="0" xr:uid="{5F98C0DE-7AED-495D-A757-0C93195EB391}">
      <text>
        <r>
          <rPr>
            <b/>
            <sz val="9"/>
            <color indexed="81"/>
            <rFont val="Tahoma"/>
            <family val="2"/>
          </rPr>
          <t>Hardby 20,000 pop.
Wild coat 40,000 pop.</t>
        </r>
      </text>
    </comment>
    <comment ref="D22" authorId="0" shapeId="0" xr:uid="{F9E8EA51-A800-4B61-AFDE-E71DB63F9247}">
      <text>
        <r>
          <rPr>
            <b/>
            <sz val="9"/>
            <color indexed="81"/>
            <rFont val="Tahoma"/>
            <family val="2"/>
          </rPr>
          <t>Estimated</t>
        </r>
      </text>
    </comment>
    <comment ref="D23" authorId="0" shapeId="0" xr:uid="{0AA0DAEF-6997-4150-8751-4FB38EFE9176}">
      <text>
        <r>
          <rPr>
            <b/>
            <sz val="9"/>
            <color indexed="81"/>
            <rFont val="Tahoma"/>
            <family val="2"/>
          </rPr>
          <t>Estimated number</t>
        </r>
      </text>
    </comment>
    <comment ref="D26" authorId="0" shapeId="0" xr:uid="{5F37BD5C-4458-45A8-8333-C8C4F6D05EBD}">
      <text>
        <r>
          <rPr>
            <b/>
            <sz val="9"/>
            <color indexed="81"/>
            <rFont val="Tahoma"/>
            <family val="2"/>
          </rPr>
          <t>Estimated number</t>
        </r>
      </text>
    </comment>
    <comment ref="D28" authorId="0" shapeId="0" xr:uid="{8F1FEB37-518E-4146-8C61-96760F8EB574}">
      <text>
        <r>
          <rPr>
            <b/>
            <sz val="9"/>
            <color indexed="81"/>
            <rFont val="Tahoma"/>
            <family val="2"/>
          </rPr>
          <t>Assuming 250,000 population of the Horned lands</t>
        </r>
      </text>
    </comment>
    <comment ref="D45" authorId="0" shapeId="0" xr:uid="{083D623E-6B87-45F0-9AA4-C884BD5971AD}">
      <text>
        <r>
          <rPr>
            <b/>
            <sz val="9"/>
            <color indexed="81"/>
            <rFont val="Tahoma"/>
            <family val="2"/>
          </rPr>
          <t>Estimated</t>
        </r>
      </text>
    </comment>
    <comment ref="D53" authorId="0" shapeId="0" xr:uid="{B93045D1-6C34-495E-BF58-6087C3D31F4C}">
      <text>
        <r>
          <rPr>
            <b/>
            <sz val="9"/>
            <color indexed="81"/>
            <rFont val="Tahoma"/>
            <family val="2"/>
          </rPr>
          <t>Based on Rich D article on Canonfire.</t>
        </r>
      </text>
    </comment>
    <comment ref="D64" authorId="0" shapeId="0" xr:uid="{6EC166F3-B29A-4169-8522-12D7589B470E}">
      <text>
        <r>
          <rPr>
            <b/>
            <sz val="9"/>
            <color indexed="81"/>
            <rFont val="Tahoma"/>
            <family val="2"/>
          </rPr>
          <t>40,000 from Greyhawk domain.
120,000 from Pomarj empire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</author>
  </authors>
  <commentList>
    <comment ref="G11" authorId="0" shapeId="0" xr:uid="{F7347D9E-7E60-4609-B7A2-C9FC6A8A984C}">
      <text>
        <r>
          <rPr>
            <b/>
            <sz val="9"/>
            <color indexed="81"/>
            <rFont val="Tahoma"/>
            <family val="2"/>
          </rPr>
          <t xml:space="preserve">Suggested value is 8 acres per person.
</t>
        </r>
        <r>
          <rPr>
            <sz val="9"/>
            <color indexed="81"/>
            <rFont val="Tahoma"/>
            <family val="2"/>
          </rPr>
          <t>An adult eats 3 acres worth of food per year. Assuming a two field system, that means 6 acres per person of "tamed" area. Add in 2 more acres to represent cattle grazing, hunting preserves, etc which are also tamed and take up more room per person.</t>
        </r>
      </text>
    </comment>
    <comment ref="B12" authorId="0" shapeId="0" xr:uid="{4025C8A0-3C2E-434C-A6F9-8B0BFD833DB7}">
      <text>
        <r>
          <rPr>
            <b/>
            <sz val="9"/>
            <color indexed="81"/>
            <rFont val="Tahoma"/>
            <charset val="1"/>
          </rPr>
          <t>The Area here does not include areas such as mountains, large lakes, forest, etc.
See the Worksheet called "Area" for what is included and excluded from each country area.</t>
        </r>
      </text>
    </comment>
    <comment ref="C12" authorId="0" shapeId="0" xr:uid="{97E7A521-1DB0-4BEA-8272-6C9A9531F099}">
      <text>
        <r>
          <rPr>
            <b/>
            <sz val="9"/>
            <color indexed="81"/>
            <rFont val="Tahoma"/>
            <charset val="1"/>
          </rPr>
          <t xml:space="preserve">5 = Country has been stable for several centuries.
4 = Country has been stable for a few decades.
3 = Country has occasional border skirmishes with its neighbors.
2 = Country is constantly under threat, either internal civil war or by external factors.
1 = Country is recovering from a being conquered or numerous civil wars.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2" authorId="0" shapeId="0" xr:uid="{9071109A-7B82-4787-8B17-75FD75C9C2AE}">
      <text>
        <r>
          <rPr>
            <b/>
            <sz val="9"/>
            <color indexed="81"/>
            <rFont val="Tahoma"/>
            <family val="2"/>
          </rPr>
          <t>5 = The country is a breadbasket. Excellent soil and two harvests per year.
4 = The country has good soil and natural hunting grounds.
3 = The country has average soil and a moderate amunt of hunting grounds.
2 = The country is difficult to grow food in.
1 = The country is real hard to farm and the livestock is difficult to feed.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2" authorId="0" shapeId="0" xr:uid="{51C6E7D0-8A29-4A24-9728-C7B555592432}">
      <text>
        <r>
          <rPr>
            <b/>
            <sz val="9"/>
            <color indexed="81"/>
            <rFont val="Tahoma"/>
            <family val="2"/>
          </rPr>
          <t>5 = The climate is ideal for living. Paradise on Oerth as it were.
4 = The climate is above average and the country has few dangerous predators.
3 = The climate is average and the country has a normal amoutn of predators.
2 = The climate is difficult and the country has quite a few dangerous predators.
1 = The climate is harsh and it is dangerous to live here.</t>
        </r>
      </text>
    </comment>
    <comment ref="F12" authorId="0" shapeId="0" xr:uid="{686864C5-6E21-4713-9B1B-DA1AC61A23B9}">
      <text>
        <r>
          <rPr>
            <b/>
            <sz val="9"/>
            <color indexed="81"/>
            <rFont val="Tahoma"/>
            <family val="2"/>
          </rPr>
          <t>A special factor to take into account non standard countries.
Default is 1 (i.e. no effect)</t>
        </r>
      </text>
    </comment>
    <comment ref="H12" authorId="0" shapeId="0" xr:uid="{E350FC3B-CC49-4F31-877E-7BF5F5384CAA}">
      <text>
        <r>
          <rPr>
            <sz val="9"/>
            <color indexed="81"/>
            <rFont val="Tahoma"/>
            <family val="2"/>
          </rPr>
          <t>Note that medieval Europe as a whole had a population density of 8 people per square km.
France had a population density of 20 people per square km.</t>
        </r>
      </text>
    </comment>
    <comment ref="J12" authorId="0" shapeId="0" xr:uid="{C9379810-7F0A-4B7D-B47F-A4F8E964C2C9}">
      <text>
        <r>
          <rPr>
            <b/>
            <sz val="9"/>
            <color indexed="81"/>
            <rFont val="Tahoma"/>
            <family val="2"/>
          </rPr>
          <t>250 acres per square km.</t>
        </r>
      </text>
    </comment>
    <comment ref="F20" authorId="0" shapeId="0" xr:uid="{61E84DBB-23CF-42A7-B6FC-383269704DA5}">
      <text>
        <r>
          <rPr>
            <b/>
            <sz val="9"/>
            <color indexed="81"/>
            <rFont val="Tahoma"/>
            <family val="2"/>
          </rPr>
          <t>Predominantly an elven domain which brings down the population density.</t>
        </r>
      </text>
    </comment>
    <comment ref="F22" authorId="0" shapeId="0" xr:uid="{88B3EB98-C8A1-4B16-A508-3681E82A1DE4}">
      <text>
        <r>
          <rPr>
            <b/>
            <sz val="9"/>
            <color indexed="81"/>
            <rFont val="Tahoma"/>
            <family val="2"/>
          </rPr>
          <t>Large city surrounded by farmlands.</t>
        </r>
      </text>
    </comment>
    <comment ref="F34" authorId="0" shapeId="0" xr:uid="{66829C66-25E2-4396-B518-AB21D0806B00}">
      <text>
        <r>
          <rPr>
            <b/>
            <sz val="9"/>
            <color indexed="81"/>
            <rFont val="Tahoma"/>
            <family val="2"/>
          </rPr>
          <t>A large metropolis city surrounded by a dense farmland brings up the population density.</t>
        </r>
      </text>
    </comment>
    <comment ref="F60" authorId="0" shapeId="0" xr:uid="{FE99B816-39EF-4969-9EBB-34100BA7C583}">
      <text>
        <r>
          <rPr>
            <b/>
            <sz val="9"/>
            <color indexed="81"/>
            <rFont val="Tahoma"/>
            <family val="2"/>
          </rPr>
          <t>Insular country with controlled slave population.</t>
        </r>
      </text>
    </comment>
    <comment ref="F63" authorId="0" shapeId="0" xr:uid="{1ED4B2CD-018A-438E-9956-EE9587B262EF}">
      <text>
        <r>
          <rPr>
            <b/>
            <sz val="9"/>
            <color indexed="81"/>
            <rFont val="Tahoma"/>
            <family val="2"/>
          </rPr>
          <t>Many elves in the country which brings down the population.</t>
        </r>
      </text>
    </comment>
    <comment ref="F68" authorId="0" shapeId="0" xr:uid="{CA2602A5-7F6B-42D1-9F6E-52319A560B47}">
      <text>
        <r>
          <rPr>
            <b/>
            <sz val="9"/>
            <color indexed="81"/>
            <rFont val="Tahoma"/>
            <family val="2"/>
          </rPr>
          <t>Extermely strict population controls.</t>
        </r>
      </text>
    </comment>
    <comment ref="F70" authorId="0" shapeId="0" xr:uid="{77A88D46-E6A8-4C8C-AB56-CB649962D5DA}">
      <text>
        <r>
          <rPr>
            <b/>
            <sz val="9"/>
            <color indexed="81"/>
            <rFont val="Tahoma"/>
            <family val="2"/>
          </rPr>
          <t>Large city surrounded by farmlands.</t>
        </r>
      </text>
    </comment>
  </commentList>
</comments>
</file>

<file path=xl/sharedStrings.xml><?xml version="1.0" encoding="utf-8"?>
<sst xmlns="http://schemas.openxmlformats.org/spreadsheetml/2006/main" count="360" uniqueCount="209">
  <si>
    <t>Bandit kingdoms</t>
  </si>
  <si>
    <t>Bissel</t>
  </si>
  <si>
    <t>Blackmoor</t>
  </si>
  <si>
    <t>Bone march</t>
  </si>
  <si>
    <t>Celene</t>
  </si>
  <si>
    <t>Ekbir</t>
  </si>
  <si>
    <t>Frost barbarians</t>
  </si>
  <si>
    <t>Furyondy</t>
  </si>
  <si>
    <t>Geoff</t>
  </si>
  <si>
    <t>Gran March</t>
  </si>
  <si>
    <t>Ice barbarians</t>
  </si>
  <si>
    <t>Keoland</t>
  </si>
  <si>
    <t>Ket</t>
  </si>
  <si>
    <t>Lendore isles</t>
  </si>
  <si>
    <t>Lordship of the isles</t>
  </si>
  <si>
    <t>North kingdom</t>
  </si>
  <si>
    <t>Onnwal</t>
  </si>
  <si>
    <t>Pale</t>
  </si>
  <si>
    <t>Paynims</t>
  </si>
  <si>
    <t>Perrenland</t>
  </si>
  <si>
    <t>Ratik</t>
  </si>
  <si>
    <t>Rel Astra &amp; Solnor compact</t>
  </si>
  <si>
    <t>Rovers of the barren</t>
  </si>
  <si>
    <t>Sea barons</t>
  </si>
  <si>
    <t>Sea princes</t>
  </si>
  <si>
    <t>Shield lands</t>
  </si>
  <si>
    <t>Snow barbarians</t>
  </si>
  <si>
    <t>Sterich</t>
  </si>
  <si>
    <t>Stonehold</t>
  </si>
  <si>
    <t>Sunndi</t>
  </si>
  <si>
    <t>Tenh</t>
  </si>
  <si>
    <t>Tiger nomads</t>
  </si>
  <si>
    <t>Tusmit</t>
  </si>
  <si>
    <t>Ulek county</t>
  </si>
  <si>
    <t>Ulek duchy</t>
  </si>
  <si>
    <t>Ulek principality</t>
  </si>
  <si>
    <t>Ull</t>
  </si>
  <si>
    <t>Urnst county</t>
  </si>
  <si>
    <t>Urnst duchy</t>
  </si>
  <si>
    <t>Valley of the mage</t>
  </si>
  <si>
    <t>Veluna</t>
  </si>
  <si>
    <t>Wolf nomads</t>
  </si>
  <si>
    <t>Yeomanry</t>
  </si>
  <si>
    <t>Zeif</t>
  </si>
  <si>
    <t>Size (CM2)</t>
  </si>
  <si>
    <t>Dreadwood</t>
  </si>
  <si>
    <t>Rushmoor</t>
  </si>
  <si>
    <t>Dim Forest</t>
  </si>
  <si>
    <t>Hellfurnaces</t>
  </si>
  <si>
    <t>Sulhauts mountains</t>
  </si>
  <si>
    <t>Crystalmist mountains</t>
  </si>
  <si>
    <t>Barrier peaks</t>
  </si>
  <si>
    <t>Ulsprue</t>
  </si>
  <si>
    <t>Dry Steppes</t>
  </si>
  <si>
    <t>Sea of Dust</t>
  </si>
  <si>
    <t>Amedio jungle</t>
  </si>
  <si>
    <t>Lortmils</t>
  </si>
  <si>
    <t>Lorridges</t>
  </si>
  <si>
    <t>Kron hills</t>
  </si>
  <si>
    <t>Suss forest</t>
  </si>
  <si>
    <t>Wild coast</t>
  </si>
  <si>
    <t>Gnarley forest</t>
  </si>
  <si>
    <t>Dyvers, lands of</t>
  </si>
  <si>
    <t>Verbobonc, lands of</t>
  </si>
  <si>
    <t>Greyhawk, lands of</t>
  </si>
  <si>
    <t>Hardby, lands of</t>
  </si>
  <si>
    <t>Cairn hills</t>
  </si>
  <si>
    <t>Abbor-alz</t>
  </si>
  <si>
    <t>Bright desert</t>
  </si>
  <si>
    <t>Celadon forest</t>
  </si>
  <si>
    <t>Gnatmarsh</t>
  </si>
  <si>
    <t>Horned Society</t>
  </si>
  <si>
    <t>Highfolk vale</t>
  </si>
  <si>
    <t>Bramblewood forest</t>
  </si>
  <si>
    <t>Udgru forest</t>
  </si>
  <si>
    <t>Yatil mountains</t>
  </si>
  <si>
    <t>Clatspur range</t>
  </si>
  <si>
    <t>Sepia uplands</t>
  </si>
  <si>
    <t>Mounds of Dawn</t>
  </si>
  <si>
    <t>Yecha hills</t>
  </si>
  <si>
    <t>Vesve forest</t>
  </si>
  <si>
    <t>Howling hills</t>
  </si>
  <si>
    <t>Cold marshes</t>
  </si>
  <si>
    <t>Burneal forest</t>
  </si>
  <si>
    <t>Barren wastes</t>
  </si>
  <si>
    <t>Fellreev forest</t>
  </si>
  <si>
    <t>Forlorn forest</t>
  </si>
  <si>
    <t>Bluff hills</t>
  </si>
  <si>
    <t>Tangles forest</t>
  </si>
  <si>
    <t>Rift canyon</t>
  </si>
  <si>
    <t>Troll fens</t>
  </si>
  <si>
    <t>Hool marshes</t>
  </si>
  <si>
    <t>Phostwood</t>
  </si>
  <si>
    <t>Land of Black ice</t>
  </si>
  <si>
    <t>Gambodge forest</t>
  </si>
  <si>
    <t>Nutherwood</t>
  </si>
  <si>
    <t>Flinty hills</t>
  </si>
  <si>
    <t>Belmu hills</t>
  </si>
  <si>
    <t>Hraak forest</t>
  </si>
  <si>
    <t>Loftwood forest</t>
  </si>
  <si>
    <t>Timberway forest</t>
  </si>
  <si>
    <t>Spikey forest</t>
  </si>
  <si>
    <t>Sable wood</t>
  </si>
  <si>
    <t>Adri forest</t>
  </si>
  <si>
    <t>See of Medegia</t>
  </si>
  <si>
    <t>Almor</t>
  </si>
  <si>
    <t>Gull cliffs</t>
  </si>
  <si>
    <t>Lone heath</t>
  </si>
  <si>
    <t>The Headlands</t>
  </si>
  <si>
    <t>Iron hills</t>
  </si>
  <si>
    <t>Idee</t>
  </si>
  <si>
    <t>Hollow highlands</t>
  </si>
  <si>
    <t>Menowood</t>
  </si>
  <si>
    <t>Rieuwood</t>
  </si>
  <si>
    <t>Glorioles</t>
  </si>
  <si>
    <t>Hestmark highlands</t>
  </si>
  <si>
    <t>Vast swamp</t>
  </si>
  <si>
    <t>Spine ridge</t>
  </si>
  <si>
    <t>Tilvanot peninsula</t>
  </si>
  <si>
    <t>Grandwood forest</t>
  </si>
  <si>
    <t>Countries</t>
  </si>
  <si>
    <t>Woodlands</t>
  </si>
  <si>
    <t>Swamps</t>
  </si>
  <si>
    <t>Mountains and hills</t>
  </si>
  <si>
    <t>Wastelands</t>
  </si>
  <si>
    <t>Rakers</t>
  </si>
  <si>
    <t>Griff mountains</t>
  </si>
  <si>
    <t>Corusk mountains</t>
  </si>
  <si>
    <t>Jotens</t>
  </si>
  <si>
    <t>Good hills</t>
  </si>
  <si>
    <t>Stark mounds</t>
  </si>
  <si>
    <t>Hornwood</t>
  </si>
  <si>
    <t>Oytwood</t>
  </si>
  <si>
    <t>Tusman hills</t>
  </si>
  <si>
    <t>Lakes</t>
  </si>
  <si>
    <t>Nyr Dyv</t>
  </si>
  <si>
    <t>Lake Quag</t>
  </si>
  <si>
    <t>Whyestil lake</t>
  </si>
  <si>
    <t>Math distance</t>
  </si>
  <si>
    <t>miles</t>
  </si>
  <si>
    <t>cm on tool</t>
  </si>
  <si>
    <t>Darlene (km)</t>
  </si>
  <si>
    <t>Greyhawk to Hardby</t>
  </si>
  <si>
    <t>Chendl to Willip</t>
  </si>
  <si>
    <t>Ratio (km/cm)</t>
  </si>
  <si>
    <t>Little hills</t>
  </si>
  <si>
    <t>Gradsul to Highport</t>
  </si>
  <si>
    <t>Average ratio</t>
  </si>
  <si>
    <t>Factor from cm2 to km2</t>
  </si>
  <si>
    <t>Area (km2)</t>
  </si>
  <si>
    <t>Mistmarsh</t>
  </si>
  <si>
    <t>Area (sq.miles)</t>
  </si>
  <si>
    <t>All areas are based off this map.</t>
  </si>
  <si>
    <t>Total area of the Flanaess</t>
  </si>
  <si>
    <t>km2</t>
  </si>
  <si>
    <t>sq. miles</t>
  </si>
  <si>
    <t>LGG population</t>
  </si>
  <si>
    <t>Irongate</t>
  </si>
  <si>
    <t>Density (pop / km2)</t>
  </si>
  <si>
    <t>Ahlissa (less Almor, Idee, Medegia)</t>
  </si>
  <si>
    <t>Pomarj (less the Wild Coast)</t>
  </si>
  <si>
    <t>Nyrond (less Almor)</t>
  </si>
  <si>
    <t>Iuz, Homeland of</t>
  </si>
  <si>
    <t>The Tors</t>
  </si>
  <si>
    <t>Axewood</t>
  </si>
  <si>
    <t>Silver wood</t>
  </si>
  <si>
    <t>Welkwood</t>
  </si>
  <si>
    <t>Dullstrand, lands of</t>
  </si>
  <si>
    <t>by Richard "Longetalos" Di Ioia</t>
  </si>
  <si>
    <t>Total</t>
  </si>
  <si>
    <t>Density (pop / square mile)</t>
  </si>
  <si>
    <t>Stability</t>
  </si>
  <si>
    <t>Fertility</t>
  </si>
  <si>
    <t>Environment</t>
  </si>
  <si>
    <t>Suggested density (pop / km2)</t>
  </si>
  <si>
    <t>5 = Country has been stable for several centuries.</t>
  </si>
  <si>
    <t>4 = Country has been stable for a few decades.</t>
  </si>
  <si>
    <t>3 = Country has occasional border skirmishes with its neighbors.</t>
  </si>
  <si>
    <t>2 = Country is constantly under threat, either internal civil war or by external factors.</t>
  </si>
  <si>
    <t>1 = Country is recovering from a being conquered or numerous civil wars.</t>
  </si>
  <si>
    <t>Stability factor</t>
  </si>
  <si>
    <t>5 = The country is a breadbasket. Excellent soil and two harvests per year.</t>
  </si>
  <si>
    <t>4 = The country has good soil and natural hunting grounds.</t>
  </si>
  <si>
    <t>3 = The country has average soil and a moderate amunt of hunting grounds.</t>
  </si>
  <si>
    <t>2 = The country is difficult to grow food in.</t>
  </si>
  <si>
    <t>1 = The country is real hard to farm and the livestock is difficult to feed.</t>
  </si>
  <si>
    <t>Fertility factor</t>
  </si>
  <si>
    <t>5 = The climate is ideal for living. Paradise on Oerth as it were.</t>
  </si>
  <si>
    <t>4 = The climate is above average and the country has few dangerous predators.</t>
  </si>
  <si>
    <t>3 = The climate is average and the country has a normal amoutn of predators.</t>
  </si>
  <si>
    <t>2 = The climate is difficult and the country has quite a few dangerous predators.</t>
  </si>
  <si>
    <t>1 = The climate is harsh and it is dangerous to live here.</t>
  </si>
  <si>
    <t>Environment factor</t>
  </si>
  <si>
    <t>Suggested population</t>
  </si>
  <si>
    <t>Special</t>
  </si>
  <si>
    <t>For DMs that wish to adjust the LGG populations here is an excel sheet to help you.</t>
  </si>
  <si>
    <t>This sheet provides two frameworks for finding a population figure of a country:</t>
  </si>
  <si>
    <t>Enter values in the cells with a Blue value.</t>
  </si>
  <si>
    <t>Method #1</t>
  </si>
  <si>
    <t>---   Method #1)  Suggest an overall population density of a country based on a few factors and then multiplying that factor by the area (square km) of the country.</t>
  </si>
  <si>
    <t>---   Method #2)  The DM decides the percentage area of the country they want to be "tamed". From there a factor is applied on how many acres an average person needs of food, and the population figure is then calculated.</t>
  </si>
  <si>
    <t>Acres per person =</t>
  </si>
  <si>
    <t>Method #2</t>
  </si>
  <si>
    <t>Tamed area (%)</t>
  </si>
  <si>
    <t>Results</t>
  </si>
  <si>
    <t>Comparison</t>
  </si>
  <si>
    <t>Population</t>
  </si>
  <si>
    <t>% change</t>
  </si>
  <si>
    <t>by Richard Di Ioia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</si>
</sst>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b/>
      <sz val="18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3" fillId="0" borderId="0" xfId="0" applyFont="1" applyFill="1"/>
    <xf numFmtId="0" fontId="6" fillId="0" borderId="0" xfId="0" applyFont="1"/>
    <xf numFmtId="3" fontId="0" fillId="0" borderId="0" xfId="0" applyNumberFormat="1"/>
    <xf numFmtId="0" fontId="4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3" fillId="0" borderId="0" xfId="0" applyFont="1"/>
    <xf numFmtId="49" fontId="4" fillId="0" borderId="0" xfId="0" applyNumberFormat="1" applyFont="1" applyAlignment="1">
      <alignment wrapText="1"/>
    </xf>
    <xf numFmtId="0" fontId="15" fillId="0" borderId="0" xfId="0" applyFont="1"/>
    <xf numFmtId="49" fontId="4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0" xfId="0" quotePrefix="1"/>
    <xf numFmtId="0" fontId="16" fillId="0" borderId="3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3" fontId="14" fillId="0" borderId="0" xfId="0" applyNumberFormat="1" applyFon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9" fontId="14" fillId="0" borderId="2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center" wrapText="1"/>
    </xf>
    <xf numFmtId="3" fontId="1" fillId="0" borderId="3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wrapText="1"/>
    </xf>
    <xf numFmtId="49" fontId="4" fillId="0" borderId="4" xfId="0" quotePrefix="1" applyNumberFormat="1" applyFont="1" applyFill="1" applyBorder="1" applyAlignment="1">
      <alignment horizontal="center" wrapText="1"/>
    </xf>
    <xf numFmtId="3" fontId="1" fillId="0" borderId="5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276224</xdr:colOff>
      <xdr:row>42</xdr:row>
      <xdr:rowOff>54483</xdr:rowOff>
    </xdr:from>
    <xdr:to>
      <xdr:col>10</xdr:col>
      <xdr:colOff>466724</xdr:colOff>
      <xdr:row>59</xdr:row>
      <xdr:rowOff>126111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6FA60A-1411-485B-B71F-B4B283A9A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299" y="7769733"/>
          <a:ext cx="5172075" cy="3310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4A49-06D3-4BB1-A4CA-2D94C40F5418}">
  <dimension ref="A1:AD72"/>
  <sheetViews>
    <sheetView topLeftCell="A10" workbookViewId="0">
      <selection activeCell="G17" sqref="G17"/>
    </sheetView>
  </sheetViews>
  <sheetFormatPr defaultRowHeight="15" x14ac:dyDescent="0.25"/>
  <cols>
    <col min="2" max="2" width="32.85546875" bestFit="1" customWidth="1"/>
    <col min="3" max="3" width="13.5703125" bestFit="1" customWidth="1"/>
    <col min="4" max="4" width="13.5703125" customWidth="1"/>
    <col min="5" max="5" width="18.7109375" bestFit="1" customWidth="1"/>
    <col min="6" max="6" width="12.5703125" bestFit="1" customWidth="1"/>
    <col min="7" max="7" width="19.85546875" bestFit="1" customWidth="1"/>
    <col min="8" max="8" width="22.42578125" customWidth="1"/>
    <col min="9" max="9" width="13.7109375" customWidth="1"/>
    <col min="10" max="10" width="18.7109375" bestFit="1" customWidth="1"/>
    <col min="11" max="11" width="10.140625" bestFit="1" customWidth="1"/>
    <col min="12" max="12" width="15.140625" bestFit="1" customWidth="1"/>
    <col min="13" max="13" width="13.5703125" bestFit="1" customWidth="1"/>
    <col min="14" max="14" width="14" bestFit="1" customWidth="1"/>
    <col min="15" max="15" width="18.7109375" bestFit="1" customWidth="1"/>
    <col min="17" max="17" width="24" bestFit="1" customWidth="1"/>
    <col min="18" max="18" width="13.5703125" bestFit="1" customWidth="1"/>
    <col min="19" max="19" width="14" bestFit="1" customWidth="1"/>
    <col min="20" max="20" width="18.7109375" bestFit="1" customWidth="1"/>
    <col min="22" max="22" width="19.140625" bestFit="1" customWidth="1"/>
    <col min="23" max="23" width="11.5703125" customWidth="1"/>
    <col min="24" max="24" width="14" bestFit="1" customWidth="1"/>
    <col min="25" max="25" width="18.7109375" bestFit="1" customWidth="1"/>
    <col min="26" max="26" width="12.5703125" bestFit="1" customWidth="1"/>
    <col min="27" max="27" width="13.140625" bestFit="1" customWidth="1"/>
    <col min="28" max="28" width="13.7109375" bestFit="1" customWidth="1"/>
    <col min="29" max="29" width="14" bestFit="1" customWidth="1"/>
    <col min="30" max="30" width="18.7109375" bestFit="1" customWidth="1"/>
  </cols>
  <sheetData>
    <row r="1" spans="1:30" ht="23.25" x14ac:dyDescent="0.35">
      <c r="A1" s="15" t="s">
        <v>168</v>
      </c>
    </row>
    <row r="3" spans="1:30" ht="18.75" x14ac:dyDescent="0.3">
      <c r="B3" s="4" t="s">
        <v>138</v>
      </c>
      <c r="C3" s="2" t="s">
        <v>140</v>
      </c>
      <c r="D3" s="5" t="s">
        <v>141</v>
      </c>
      <c r="E3" s="5" t="s">
        <v>139</v>
      </c>
      <c r="F3" s="2" t="s">
        <v>144</v>
      </c>
      <c r="G3" s="2" t="s">
        <v>148</v>
      </c>
    </row>
    <row r="4" spans="1:30" x14ac:dyDescent="0.25">
      <c r="B4" t="s">
        <v>142</v>
      </c>
      <c r="C4" s="6">
        <v>2.93</v>
      </c>
      <c r="D4" s="6">
        <v>245</v>
      </c>
      <c r="E4" s="7">
        <f>D4/1.6</f>
        <v>153.125</v>
      </c>
      <c r="F4" s="7">
        <f>D4/C4</f>
        <v>83.617747440273035</v>
      </c>
      <c r="I4" t="s">
        <v>153</v>
      </c>
      <c r="K4" s="11">
        <f>SUM(D11:D72)+SUM(I11:I40)+SUM(N11:N18)+SUM(S11:S45)+SUM(X11:X15)+SUM(AC11:AC13)</f>
        <v>22816957.100039214</v>
      </c>
      <c r="L4" t="s">
        <v>154</v>
      </c>
      <c r="M4" s="11"/>
    </row>
    <row r="5" spans="1:30" x14ac:dyDescent="0.25">
      <c r="B5" t="s">
        <v>143</v>
      </c>
      <c r="C5" s="6">
        <v>7.1</v>
      </c>
      <c r="D5" s="6">
        <v>570</v>
      </c>
      <c r="E5" s="7">
        <f>D5/1.6</f>
        <v>356.25</v>
      </c>
      <c r="F5" s="7">
        <f>D5/C5</f>
        <v>80.281690140845072</v>
      </c>
      <c r="K5" s="8">
        <f>K4*0.386102</f>
        <v>8809672.7702393401</v>
      </c>
      <c r="L5" t="s">
        <v>155</v>
      </c>
    </row>
    <row r="6" spans="1:30" x14ac:dyDescent="0.25">
      <c r="B6" t="s">
        <v>146</v>
      </c>
      <c r="C6" s="6">
        <v>9.68</v>
      </c>
      <c r="D6" s="6">
        <v>798</v>
      </c>
      <c r="E6" s="7">
        <f>D6/1.6</f>
        <v>498.75</v>
      </c>
      <c r="F6" s="7">
        <f>D6/C6</f>
        <v>82.438016528925615</v>
      </c>
    </row>
    <row r="7" spans="1:30" x14ac:dyDescent="0.25">
      <c r="B7" t="s">
        <v>147</v>
      </c>
      <c r="C7" s="6"/>
      <c r="D7" s="6"/>
      <c r="E7" s="6"/>
      <c r="F7" s="7">
        <f>AVERAGE(F4:F6)</f>
        <v>82.112484703347903</v>
      </c>
      <c r="G7" s="7">
        <f>F7*F7</f>
        <v>6742.4601441575433</v>
      </c>
    </row>
    <row r="8" spans="1:30" x14ac:dyDescent="0.25">
      <c r="X8" s="11">
        <f>X11+X13+X14</f>
        <v>902613.13949837023</v>
      </c>
      <c r="Y8" s="11">
        <f>Y11+Y13+Y14</f>
        <v>348500.7383865997</v>
      </c>
    </row>
    <row r="9" spans="1:30" x14ac:dyDescent="0.25">
      <c r="D9" s="11">
        <f>SUM(D11:D72)</f>
        <v>11667220.458051654</v>
      </c>
      <c r="E9" s="11">
        <f>SUM(E11:E72)</f>
        <v>4504737.1532946592</v>
      </c>
      <c r="I9" s="11">
        <f>SUM(I11:I40)</f>
        <v>2683971.1095847925</v>
      </c>
      <c r="J9" s="11">
        <f>SUM(J11:J40)</f>
        <v>1036286.6133529079</v>
      </c>
      <c r="N9" s="11">
        <f>SUM(N11:N18)</f>
        <v>547083.21609694313</v>
      </c>
      <c r="O9" s="11">
        <f>SUM(O11:O18)</f>
        <v>211229.92390146191</v>
      </c>
      <c r="S9" s="11">
        <f>SUM(S11:S45)</f>
        <v>4359202.7570021767</v>
      </c>
      <c r="T9" s="11">
        <f>SUM(T11:T45)</f>
        <v>1683096.9028840542</v>
      </c>
      <c r="X9" s="11">
        <f>SUM(X11:X15)</f>
        <v>3212917.1078939526</v>
      </c>
      <c r="Y9" s="11">
        <f>SUM(Y11:Y15)</f>
        <v>1240513.7211920707</v>
      </c>
      <c r="AC9" s="11">
        <f>SUM(AC11:AC13)</f>
        <v>346562.45140969777</v>
      </c>
      <c r="AD9" s="11">
        <f>SUM(AD11:AD13)</f>
        <v>133808.45561418711</v>
      </c>
    </row>
    <row r="10" spans="1:30" s="3" customFormat="1" ht="18.75" x14ac:dyDescent="0.3">
      <c r="B10" s="3" t="s">
        <v>120</v>
      </c>
      <c r="C10" s="3" t="s">
        <v>44</v>
      </c>
      <c r="D10" s="3" t="s">
        <v>149</v>
      </c>
      <c r="E10" s="3" t="s">
        <v>151</v>
      </c>
      <c r="G10" s="3" t="s">
        <v>121</v>
      </c>
      <c r="H10" s="3" t="s">
        <v>44</v>
      </c>
      <c r="I10" s="3" t="s">
        <v>149</v>
      </c>
      <c r="J10" s="3" t="s">
        <v>151</v>
      </c>
      <c r="L10" s="3" t="s">
        <v>122</v>
      </c>
      <c r="M10" s="3" t="s">
        <v>44</v>
      </c>
      <c r="N10" s="3" t="s">
        <v>149</v>
      </c>
      <c r="O10" s="3" t="s">
        <v>151</v>
      </c>
      <c r="Q10" s="3" t="s">
        <v>123</v>
      </c>
      <c r="R10" s="3" t="s">
        <v>44</v>
      </c>
      <c r="S10" s="3" t="s">
        <v>149</v>
      </c>
      <c r="T10" s="3" t="s">
        <v>151</v>
      </c>
      <c r="V10" s="3" t="s">
        <v>124</v>
      </c>
      <c r="W10" s="3" t="s">
        <v>44</v>
      </c>
      <c r="X10" s="3" t="s">
        <v>149</v>
      </c>
      <c r="Y10" s="3" t="s">
        <v>151</v>
      </c>
      <c r="AA10" s="3" t="s">
        <v>134</v>
      </c>
      <c r="AB10" s="3" t="s">
        <v>44</v>
      </c>
      <c r="AC10" s="3" t="s">
        <v>149</v>
      </c>
      <c r="AD10" s="3" t="s">
        <v>151</v>
      </c>
    </row>
    <row r="11" spans="1:30" x14ac:dyDescent="0.25">
      <c r="B11" t="s">
        <v>159</v>
      </c>
      <c r="C11">
        <v>123.88</v>
      </c>
      <c r="D11" s="8">
        <f t="shared" ref="D11:D31" si="0">C11*$G$7</f>
        <v>835255.96265823639</v>
      </c>
      <c r="E11" s="8">
        <f>D11*0.386102</f>
        <v>322493.99769427039</v>
      </c>
      <c r="G11" s="1" t="s">
        <v>103</v>
      </c>
      <c r="H11">
        <v>26.06</v>
      </c>
      <c r="I11" s="8">
        <f t="shared" ref="I11:I12" si="1">H11*$G$7</f>
        <v>175708.51135674556</v>
      </c>
      <c r="J11" s="8">
        <f t="shared" ref="J11:J12" si="2">I11*0.386102</f>
        <v>67841.407651862173</v>
      </c>
      <c r="L11" s="1" t="s">
        <v>82</v>
      </c>
      <c r="M11">
        <v>34.840000000000003</v>
      </c>
      <c r="N11" s="8">
        <f t="shared" ref="N11:N18" si="3">M11*$G$7</f>
        <v>234907.31142244884</v>
      </c>
      <c r="O11" s="8">
        <f t="shared" ref="O11:O18" si="4">N11*0.386102</f>
        <v>90698.182754830341</v>
      </c>
      <c r="Q11" s="1" t="s">
        <v>67</v>
      </c>
      <c r="R11">
        <v>2.98</v>
      </c>
      <c r="S11" s="8">
        <f t="shared" ref="S11:S40" si="5">R11*$G$7</f>
        <v>20092.53122958948</v>
      </c>
      <c r="T11" s="8">
        <f t="shared" ref="T11:T40" si="6">S11*0.386102</f>
        <v>7757.7664928069571</v>
      </c>
      <c r="U11" s="8"/>
      <c r="V11" s="1" t="s">
        <v>84</v>
      </c>
      <c r="W11">
        <v>37.79</v>
      </c>
      <c r="X11" s="8">
        <f>W11*$G$7</f>
        <v>254797.56884771356</v>
      </c>
      <c r="Y11" s="8">
        <f>X11*0.386102</f>
        <v>98377.850927239895</v>
      </c>
      <c r="AA11" t="s">
        <v>136</v>
      </c>
      <c r="AB11">
        <v>12.43</v>
      </c>
      <c r="AC11" s="8">
        <f>AB11*$G$7</f>
        <v>83808.779591878265</v>
      </c>
      <c r="AD11" s="8">
        <f>AC11*0.386102</f>
        <v>32358.737417983382</v>
      </c>
    </row>
    <row r="12" spans="1:30" x14ac:dyDescent="0.25">
      <c r="B12" t="s">
        <v>105</v>
      </c>
      <c r="C12">
        <v>24.22</v>
      </c>
      <c r="D12" s="8">
        <f t="shared" si="0"/>
        <v>163302.38469149568</v>
      </c>
      <c r="E12" s="8">
        <f t="shared" ref="E12:E31" si="7">D12*0.386102</f>
        <v>63051.377334155863</v>
      </c>
      <c r="G12" s="1" t="s">
        <v>55</v>
      </c>
      <c r="H12">
        <v>30.74</v>
      </c>
      <c r="I12" s="8">
        <f t="shared" si="1"/>
        <v>207263.22483140285</v>
      </c>
      <c r="J12" s="8">
        <f t="shared" si="2"/>
        <v>80024.745633854298</v>
      </c>
      <c r="L12" s="1" t="s">
        <v>70</v>
      </c>
      <c r="M12">
        <v>6.06</v>
      </c>
      <c r="N12" s="8">
        <f t="shared" si="3"/>
        <v>40859.308473594712</v>
      </c>
      <c r="O12" s="8">
        <f t="shared" si="4"/>
        <v>15775.860720271865</v>
      </c>
      <c r="Q12" s="1" t="s">
        <v>51</v>
      </c>
      <c r="R12">
        <v>39.880000000000003</v>
      </c>
      <c r="S12" s="8">
        <f t="shared" si="5"/>
        <v>268889.31054900284</v>
      </c>
      <c r="T12" s="8">
        <f t="shared" si="6"/>
        <v>103818.7005815911</v>
      </c>
      <c r="V12" s="1" t="s">
        <v>53</v>
      </c>
      <c r="W12">
        <v>165.52</v>
      </c>
      <c r="X12" s="8">
        <f>W12*$G$7</f>
        <v>1116012.0030609567</v>
      </c>
      <c r="Y12" s="8">
        <f>X12*0.386102</f>
        <v>430894.46640584152</v>
      </c>
      <c r="AA12" t="s">
        <v>135</v>
      </c>
      <c r="AB12">
        <v>26.8</v>
      </c>
      <c r="AC12" s="8">
        <f>AB12*$G$7</f>
        <v>180697.93186342216</v>
      </c>
      <c r="AD12" s="8">
        <f>AC12*0.386102</f>
        <v>69767.832888331017</v>
      </c>
    </row>
    <row r="13" spans="1:30" x14ac:dyDescent="0.25">
      <c r="B13" s="1" t="s">
        <v>0</v>
      </c>
      <c r="C13">
        <f>65.59-5.57-1.97</f>
        <v>58.050000000000004</v>
      </c>
      <c r="D13" s="8">
        <f t="shared" si="0"/>
        <v>391399.8113683454</v>
      </c>
      <c r="E13" s="8">
        <f t="shared" si="7"/>
        <v>151120.24996894089</v>
      </c>
      <c r="G13" t="s">
        <v>164</v>
      </c>
      <c r="H13">
        <v>1.59</v>
      </c>
      <c r="I13" s="8">
        <f t="shared" ref="I13" si="8">H13*$G$7</f>
        <v>10720.511629210494</v>
      </c>
      <c r="J13" s="8">
        <f t="shared" ref="J13" si="9">I13*0.386102</f>
        <v>4139.2109810614302</v>
      </c>
      <c r="L13" s="1" t="s">
        <v>91</v>
      </c>
      <c r="M13">
        <v>10.81</v>
      </c>
      <c r="N13" s="8">
        <f t="shared" si="3"/>
        <v>72885.994158343048</v>
      </c>
      <c r="O13" s="8">
        <f t="shared" si="4"/>
        <v>28141.428116524567</v>
      </c>
      <c r="Q13" s="1" t="s">
        <v>97</v>
      </c>
      <c r="R13">
        <v>4.03</v>
      </c>
      <c r="S13" s="8">
        <f t="shared" si="5"/>
        <v>27172.114380954899</v>
      </c>
      <c r="T13" s="8">
        <f t="shared" si="6"/>
        <v>10491.207706715448</v>
      </c>
      <c r="V13" s="1" t="s">
        <v>93</v>
      </c>
      <c r="W13">
        <v>94.11</v>
      </c>
      <c r="X13" s="8">
        <f>W13*$G$7</f>
        <v>634532.92416666634</v>
      </c>
      <c r="Y13" s="8">
        <f>X13*0.386102</f>
        <v>244994.4310865982</v>
      </c>
      <c r="AA13" t="s">
        <v>137</v>
      </c>
      <c r="AB13">
        <v>12.17</v>
      </c>
      <c r="AC13" s="8">
        <f>AB13*$G$7</f>
        <v>82055.739954397301</v>
      </c>
      <c r="AD13" s="8">
        <f>AC13*0.386102</f>
        <v>31681.885307872708</v>
      </c>
    </row>
    <row r="14" spans="1:30" x14ac:dyDescent="0.25">
      <c r="B14" s="1" t="s">
        <v>1</v>
      </c>
      <c r="C14">
        <v>14.07</v>
      </c>
      <c r="D14" s="8">
        <f t="shared" si="0"/>
        <v>94866.414228296635</v>
      </c>
      <c r="E14" s="8">
        <f t="shared" si="7"/>
        <v>36628.112266373784</v>
      </c>
      <c r="G14" s="1" t="s">
        <v>73</v>
      </c>
      <c r="H14">
        <v>12.41</v>
      </c>
      <c r="I14" s="8">
        <f t="shared" ref="I14:I40" si="10">H14*$G$7</f>
        <v>83673.930388995112</v>
      </c>
      <c r="J14" s="8">
        <f t="shared" ref="J14:J40" si="11">I14*0.386102</f>
        <v>32306.671871051789</v>
      </c>
      <c r="L14" s="1" t="s">
        <v>107</v>
      </c>
      <c r="M14">
        <v>4.2</v>
      </c>
      <c r="N14" s="8">
        <f t="shared" si="3"/>
        <v>28318.332605461685</v>
      </c>
      <c r="O14" s="8">
        <f t="shared" si="4"/>
        <v>10933.764855633968</v>
      </c>
      <c r="Q14" s="1" t="s">
        <v>87</v>
      </c>
      <c r="R14">
        <v>4.28</v>
      </c>
      <c r="S14" s="8">
        <f t="shared" si="5"/>
        <v>28857.729416994287</v>
      </c>
      <c r="T14" s="8">
        <f t="shared" si="6"/>
        <v>11142.027043360329</v>
      </c>
      <c r="V14" s="1" t="s">
        <v>89</v>
      </c>
      <c r="W14">
        <v>1.97</v>
      </c>
      <c r="X14" s="8">
        <f>W14*$G$7</f>
        <v>13282.64648399036</v>
      </c>
      <c r="Y14" s="8">
        <f>X14*0.386102</f>
        <v>5128.456372761646</v>
      </c>
    </row>
    <row r="15" spans="1:30" x14ac:dyDescent="0.25">
      <c r="B15" s="1" t="s">
        <v>2</v>
      </c>
      <c r="C15">
        <v>24.51</v>
      </c>
      <c r="D15" s="8">
        <f t="shared" si="0"/>
        <v>165257.6981333014</v>
      </c>
      <c r="E15" s="8">
        <f t="shared" si="7"/>
        <v>63806.327764663933</v>
      </c>
      <c r="G15" s="1" t="s">
        <v>83</v>
      </c>
      <c r="H15">
        <v>47.09</v>
      </c>
      <c r="I15" s="8">
        <f t="shared" si="10"/>
        <v>317502.44818837871</v>
      </c>
      <c r="J15" s="8">
        <f t="shared" si="11"/>
        <v>122588.3302504294</v>
      </c>
      <c r="L15" s="9" t="s">
        <v>150</v>
      </c>
      <c r="M15">
        <v>3.01</v>
      </c>
      <c r="N15" s="8">
        <f t="shared" si="3"/>
        <v>20294.805033914203</v>
      </c>
      <c r="O15" s="8">
        <f t="shared" si="4"/>
        <v>7835.8648132043418</v>
      </c>
      <c r="Q15" s="1" t="s">
        <v>66</v>
      </c>
      <c r="R15">
        <v>6.06</v>
      </c>
      <c r="S15" s="8">
        <f t="shared" si="5"/>
        <v>40859.308473594712</v>
      </c>
      <c r="T15" s="8">
        <f t="shared" si="6"/>
        <v>15775.860720271865</v>
      </c>
      <c r="V15" s="1" t="s">
        <v>54</v>
      </c>
      <c r="W15">
        <v>177.13</v>
      </c>
      <c r="X15" s="8">
        <f>W15*$G$7</f>
        <v>1194291.9653346257</v>
      </c>
      <c r="Y15" s="8">
        <f>X15*0.386102</f>
        <v>461118.51639962965</v>
      </c>
    </row>
    <row r="16" spans="1:30" x14ac:dyDescent="0.25">
      <c r="B16" s="1" t="s">
        <v>3</v>
      </c>
      <c r="C16">
        <v>20.69</v>
      </c>
      <c r="D16" s="8">
        <f t="shared" si="0"/>
        <v>139501.50038261959</v>
      </c>
      <c r="E16" s="8">
        <f t="shared" si="7"/>
        <v>53861.80830073019</v>
      </c>
      <c r="G16" s="1" t="s">
        <v>69</v>
      </c>
      <c r="H16">
        <v>17.55</v>
      </c>
      <c r="I16" s="8">
        <f t="shared" si="10"/>
        <v>118330.17552996489</v>
      </c>
      <c r="J16" s="8">
        <f t="shared" si="11"/>
        <v>45687.517432470508</v>
      </c>
      <c r="L16" s="1" t="s">
        <v>46</v>
      </c>
      <c r="M16">
        <v>5.17</v>
      </c>
      <c r="N16" s="8">
        <f t="shared" si="3"/>
        <v>34858.518945294498</v>
      </c>
      <c r="O16" s="8">
        <f t="shared" si="4"/>
        <v>13458.943881816096</v>
      </c>
      <c r="Q16" s="1" t="s">
        <v>76</v>
      </c>
      <c r="R16">
        <v>5.76</v>
      </c>
      <c r="S16" s="8">
        <f t="shared" si="5"/>
        <v>38836.570430347449</v>
      </c>
      <c r="T16" s="8">
        <f t="shared" si="6"/>
        <v>14994.877516298011</v>
      </c>
    </row>
    <row r="17" spans="2:20" x14ac:dyDescent="0.25">
      <c r="B17" s="1" t="s">
        <v>68</v>
      </c>
      <c r="C17">
        <v>30.83</v>
      </c>
      <c r="D17" s="8">
        <f t="shared" si="0"/>
        <v>207870.04624437704</v>
      </c>
      <c r="E17" s="8">
        <f t="shared" si="7"/>
        <v>80259.040595046463</v>
      </c>
      <c r="G17" s="1" t="s">
        <v>47</v>
      </c>
      <c r="H17">
        <v>12.43</v>
      </c>
      <c r="I17" s="8">
        <f t="shared" si="10"/>
        <v>83808.779591878265</v>
      </c>
      <c r="J17" s="8">
        <f t="shared" si="11"/>
        <v>32358.737417983382</v>
      </c>
      <c r="L17" s="1" t="s">
        <v>90</v>
      </c>
      <c r="M17">
        <v>5.07</v>
      </c>
      <c r="N17" s="8">
        <f t="shared" si="3"/>
        <v>34184.272930878746</v>
      </c>
      <c r="O17" s="8">
        <f t="shared" si="4"/>
        <v>13198.616147158145</v>
      </c>
      <c r="Q17" s="1" t="s">
        <v>127</v>
      </c>
      <c r="R17">
        <v>87.38</v>
      </c>
      <c r="S17" s="8">
        <f t="shared" si="5"/>
        <v>589156.16739648615</v>
      </c>
      <c r="T17" s="8">
        <f t="shared" si="6"/>
        <v>227474.37454411809</v>
      </c>
    </row>
    <row r="18" spans="2:20" x14ac:dyDescent="0.25">
      <c r="B18" s="1" t="s">
        <v>4</v>
      </c>
      <c r="C18">
        <v>8.77</v>
      </c>
      <c r="D18" s="8">
        <f t="shared" si="0"/>
        <v>59131.375464261655</v>
      </c>
      <c r="E18" s="8">
        <f t="shared" si="7"/>
        <v>22830.742329502355</v>
      </c>
      <c r="G18" s="1" t="s">
        <v>45</v>
      </c>
      <c r="H18">
        <v>8.94</v>
      </c>
      <c r="I18" s="8">
        <f t="shared" si="10"/>
        <v>60277.593688768437</v>
      </c>
      <c r="J18" s="8">
        <f t="shared" si="11"/>
        <v>23273.299478420871</v>
      </c>
      <c r="L18" s="1" t="s">
        <v>116</v>
      </c>
      <c r="M18">
        <v>11.98</v>
      </c>
      <c r="N18" s="8">
        <f t="shared" si="3"/>
        <v>80774.672527007366</v>
      </c>
      <c r="O18" s="8">
        <f t="shared" si="4"/>
        <v>31187.262612022598</v>
      </c>
      <c r="Q18" s="1" t="s">
        <v>50</v>
      </c>
      <c r="R18">
        <v>65.010000000000005</v>
      </c>
      <c r="S18" s="8">
        <f t="shared" si="5"/>
        <v>438327.33397168195</v>
      </c>
      <c r="T18" s="8">
        <f t="shared" si="6"/>
        <v>169239.06030113433</v>
      </c>
    </row>
    <row r="19" spans="2:20" x14ac:dyDescent="0.25">
      <c r="B19" s="1" t="s">
        <v>167</v>
      </c>
      <c r="C19">
        <v>3.11</v>
      </c>
      <c r="D19" s="8">
        <f t="shared" si="0"/>
        <v>20969.051048329959</v>
      </c>
      <c r="E19" s="8">
        <f t="shared" si="7"/>
        <v>8096.1925478622934</v>
      </c>
      <c r="G19" s="1" t="s">
        <v>85</v>
      </c>
      <c r="H19">
        <v>32.58</v>
      </c>
      <c r="I19" s="8">
        <f t="shared" si="10"/>
        <v>219669.35149665276</v>
      </c>
      <c r="J19" s="8">
        <f t="shared" si="11"/>
        <v>84814.77595156063</v>
      </c>
      <c r="Q19" s="1" t="s">
        <v>96</v>
      </c>
      <c r="R19">
        <v>12.46</v>
      </c>
      <c r="S19" s="8">
        <f t="shared" si="5"/>
        <v>84011.053396202988</v>
      </c>
      <c r="T19" s="8">
        <f t="shared" si="6"/>
        <v>32436.835738380767</v>
      </c>
    </row>
    <row r="20" spans="2:20" x14ac:dyDescent="0.25">
      <c r="B20" s="1" t="s">
        <v>62</v>
      </c>
      <c r="C20">
        <v>1.88</v>
      </c>
      <c r="D20" s="8">
        <f t="shared" si="0"/>
        <v>12675.825071016181</v>
      </c>
      <c r="E20" s="8">
        <f t="shared" si="7"/>
        <v>4894.1614115694892</v>
      </c>
      <c r="G20" s="1" t="s">
        <v>86</v>
      </c>
      <c r="H20">
        <v>10.77</v>
      </c>
      <c r="I20" s="8">
        <f t="shared" si="10"/>
        <v>72616.295752576742</v>
      </c>
      <c r="J20" s="8">
        <f t="shared" si="11"/>
        <v>28037.297022661383</v>
      </c>
      <c r="Q20" s="1" t="s">
        <v>114</v>
      </c>
      <c r="R20">
        <v>5.13</v>
      </c>
      <c r="S20" s="8">
        <f t="shared" si="5"/>
        <v>34588.820539528198</v>
      </c>
      <c r="T20" s="8">
        <f t="shared" si="6"/>
        <v>13354.812787952917</v>
      </c>
    </row>
    <row r="21" spans="2:20" x14ac:dyDescent="0.25">
      <c r="B21" s="1" t="s">
        <v>5</v>
      </c>
      <c r="C21">
        <v>24.03</v>
      </c>
      <c r="D21" s="8">
        <f t="shared" si="0"/>
        <v>162021.31726410578</v>
      </c>
      <c r="E21" s="8">
        <f t="shared" si="7"/>
        <v>62556.754638305771</v>
      </c>
      <c r="G21" s="1" t="s">
        <v>94</v>
      </c>
      <c r="H21">
        <v>14.99</v>
      </c>
      <c r="I21" s="8">
        <f t="shared" si="10"/>
        <v>101069.47756092157</v>
      </c>
      <c r="J21" s="8">
        <f t="shared" si="11"/>
        <v>39023.127425226943</v>
      </c>
      <c r="Q21" s="1" t="s">
        <v>129</v>
      </c>
      <c r="R21">
        <v>8.9</v>
      </c>
      <c r="S21" s="8">
        <f t="shared" si="5"/>
        <v>60007.895283002137</v>
      </c>
      <c r="T21" s="8">
        <f t="shared" si="6"/>
        <v>23169.168384557692</v>
      </c>
    </row>
    <row r="22" spans="2:20" x14ac:dyDescent="0.25">
      <c r="B22" s="1" t="s">
        <v>6</v>
      </c>
      <c r="C22">
        <v>25.98</v>
      </c>
      <c r="D22" s="8">
        <f t="shared" si="0"/>
        <v>175169.11454521297</v>
      </c>
      <c r="E22" s="8">
        <f t="shared" si="7"/>
        <v>67633.145464135814</v>
      </c>
      <c r="G22" s="1" t="s">
        <v>61</v>
      </c>
      <c r="H22">
        <v>7.94</v>
      </c>
      <c r="I22" s="8">
        <f t="shared" si="10"/>
        <v>53535.133544610893</v>
      </c>
      <c r="J22" s="8">
        <f t="shared" si="11"/>
        <v>20670.022131841357</v>
      </c>
      <c r="Q22" s="1" t="s">
        <v>126</v>
      </c>
      <c r="R22">
        <v>34.92</v>
      </c>
      <c r="S22" s="8">
        <f t="shared" si="5"/>
        <v>235446.70823398142</v>
      </c>
      <c r="T22" s="8">
        <f t="shared" si="6"/>
        <v>90906.4449425567</v>
      </c>
    </row>
    <row r="23" spans="2:20" x14ac:dyDescent="0.25">
      <c r="B23" s="1" t="s">
        <v>7</v>
      </c>
      <c r="C23">
        <v>78.099999999999994</v>
      </c>
      <c r="D23" s="8">
        <f t="shared" si="0"/>
        <v>526586.13725870405</v>
      </c>
      <c r="E23" s="8">
        <f t="shared" si="7"/>
        <v>203315.96076786015</v>
      </c>
      <c r="G23" s="1" t="s">
        <v>119</v>
      </c>
      <c r="H23">
        <v>15.44</v>
      </c>
      <c r="I23" s="8">
        <f t="shared" si="10"/>
        <v>104103.58462579247</v>
      </c>
      <c r="J23" s="8">
        <f t="shared" si="11"/>
        <v>40194.602231187724</v>
      </c>
      <c r="Q23" s="1" t="s">
        <v>106</v>
      </c>
      <c r="R23">
        <v>4.92</v>
      </c>
      <c r="S23" s="8">
        <f t="shared" si="5"/>
        <v>33172.90390925511</v>
      </c>
      <c r="T23" s="8">
        <f t="shared" si="6"/>
        <v>12808.124545171217</v>
      </c>
    </row>
    <row r="24" spans="2:20" x14ac:dyDescent="0.25">
      <c r="B24" s="1" t="s">
        <v>8</v>
      </c>
      <c r="C24">
        <v>12.16</v>
      </c>
      <c r="D24" s="8">
        <f t="shared" si="0"/>
        <v>81988.315352955731</v>
      </c>
      <c r="E24" s="8">
        <f t="shared" si="7"/>
        <v>31655.852534406913</v>
      </c>
      <c r="G24" s="1" t="s">
        <v>131</v>
      </c>
      <c r="H24">
        <v>6.56</v>
      </c>
      <c r="I24" s="8">
        <f t="shared" si="10"/>
        <v>44230.53854567348</v>
      </c>
      <c r="J24" s="8">
        <f t="shared" si="11"/>
        <v>17077.499393561622</v>
      </c>
      <c r="Q24" s="1" t="s">
        <v>48</v>
      </c>
      <c r="R24">
        <v>70.790000000000006</v>
      </c>
      <c r="S24" s="8">
        <f t="shared" si="5"/>
        <v>477298.75360491255</v>
      </c>
      <c r="T24" s="8">
        <f t="shared" si="6"/>
        <v>184286.00336436395</v>
      </c>
    </row>
    <row r="25" spans="2:20" x14ac:dyDescent="0.25">
      <c r="B25" s="1" t="s">
        <v>9</v>
      </c>
      <c r="C25">
        <v>16.43</v>
      </c>
      <c r="D25" s="8">
        <f t="shared" si="0"/>
        <v>110778.62016850844</v>
      </c>
      <c r="E25" s="8">
        <f t="shared" si="7"/>
        <v>42771.846804301444</v>
      </c>
      <c r="G25" s="1" t="s">
        <v>98</v>
      </c>
      <c r="H25">
        <v>9.27</v>
      </c>
      <c r="I25" s="8">
        <f t="shared" si="10"/>
        <v>62502.605536340423</v>
      </c>
      <c r="J25" s="8">
        <f t="shared" si="11"/>
        <v>24132.38100279211</v>
      </c>
      <c r="Q25" s="1" t="s">
        <v>115</v>
      </c>
      <c r="R25">
        <v>10.69</v>
      </c>
      <c r="S25" s="8">
        <f t="shared" si="5"/>
        <v>72076.898941044128</v>
      </c>
      <c r="T25" s="8">
        <f t="shared" si="6"/>
        <v>27829.034834935021</v>
      </c>
    </row>
    <row r="26" spans="2:20" x14ac:dyDescent="0.25">
      <c r="B26" s="1" t="s">
        <v>64</v>
      </c>
      <c r="C26">
        <v>5.54</v>
      </c>
      <c r="D26" s="8">
        <f t="shared" si="0"/>
        <v>37353.229198632791</v>
      </c>
      <c r="E26" s="8">
        <f t="shared" si="7"/>
        <v>14422.156500050518</v>
      </c>
      <c r="G26" s="1" t="s">
        <v>99</v>
      </c>
      <c r="H26">
        <v>2.99</v>
      </c>
      <c r="I26" s="8">
        <f t="shared" si="10"/>
        <v>20159.955831031057</v>
      </c>
      <c r="J26" s="8">
        <f t="shared" si="11"/>
        <v>7783.7992662727529</v>
      </c>
      <c r="Q26" s="1" t="s">
        <v>111</v>
      </c>
      <c r="R26">
        <v>2.93</v>
      </c>
      <c r="S26" s="8">
        <f t="shared" si="5"/>
        <v>19755.408222381604</v>
      </c>
      <c r="T26" s="8">
        <f t="shared" si="6"/>
        <v>7627.6026254779817</v>
      </c>
    </row>
    <row r="27" spans="2:20" x14ac:dyDescent="0.25">
      <c r="B27" s="1" t="s">
        <v>65</v>
      </c>
      <c r="C27">
        <v>1.54</v>
      </c>
      <c r="D27" s="8">
        <f t="shared" si="0"/>
        <v>10383.388622002616</v>
      </c>
      <c r="E27" s="8">
        <f t="shared" si="7"/>
        <v>4009.0471137324539</v>
      </c>
      <c r="G27" s="1" t="s">
        <v>112</v>
      </c>
      <c r="H27">
        <v>5.83</v>
      </c>
      <c r="I27" s="8">
        <f t="shared" si="10"/>
        <v>39308.542640438478</v>
      </c>
      <c r="J27" s="8">
        <f t="shared" si="11"/>
        <v>15177.106930558577</v>
      </c>
      <c r="Q27" s="1" t="s">
        <v>81</v>
      </c>
      <c r="R27">
        <v>7.45</v>
      </c>
      <c r="S27" s="8">
        <f t="shared" si="5"/>
        <v>50231.328073973702</v>
      </c>
      <c r="T27" s="8">
        <f t="shared" si="6"/>
        <v>19394.416232017393</v>
      </c>
    </row>
    <row r="28" spans="2:20" x14ac:dyDescent="0.25">
      <c r="B28" s="1" t="s">
        <v>71</v>
      </c>
      <c r="C28">
        <v>24.46</v>
      </c>
      <c r="D28" s="8">
        <f t="shared" si="0"/>
        <v>164920.57512609352</v>
      </c>
      <c r="E28" s="8">
        <f t="shared" si="7"/>
        <v>63676.163897334962</v>
      </c>
      <c r="G28" s="1" t="s">
        <v>95</v>
      </c>
      <c r="H28">
        <v>4.05</v>
      </c>
      <c r="I28" s="8">
        <f t="shared" si="10"/>
        <v>27306.963583838049</v>
      </c>
      <c r="J28" s="8">
        <f t="shared" si="11"/>
        <v>10543.273253647038</v>
      </c>
      <c r="Q28" s="1" t="s">
        <v>109</v>
      </c>
      <c r="R28">
        <v>9.91</v>
      </c>
      <c r="S28" s="8">
        <f t="shared" si="5"/>
        <v>66817.78002860125</v>
      </c>
      <c r="T28" s="8">
        <f t="shared" si="6"/>
        <v>25798.478504603001</v>
      </c>
    </row>
    <row r="29" spans="2:20" x14ac:dyDescent="0.25">
      <c r="B29" s="1" t="s">
        <v>72</v>
      </c>
      <c r="C29">
        <v>9.92</v>
      </c>
      <c r="D29" s="8">
        <f t="shared" si="0"/>
        <v>66885.204630042834</v>
      </c>
      <c r="E29" s="8">
        <f t="shared" si="7"/>
        <v>25824.5112780688</v>
      </c>
      <c r="G29" s="1" t="s">
        <v>132</v>
      </c>
      <c r="H29">
        <v>3.95</v>
      </c>
      <c r="I29" s="8">
        <f t="shared" si="10"/>
        <v>26632.717569422297</v>
      </c>
      <c r="J29" s="8">
        <f t="shared" si="11"/>
        <v>10282.945518989087</v>
      </c>
      <c r="Q29" s="1" t="s">
        <v>128</v>
      </c>
      <c r="R29">
        <v>13.02</v>
      </c>
      <c r="S29" s="8">
        <f t="shared" si="5"/>
        <v>87786.831076931208</v>
      </c>
      <c r="T29" s="8">
        <f t="shared" si="6"/>
        <v>33894.671052465295</v>
      </c>
    </row>
    <row r="30" spans="2:20" x14ac:dyDescent="0.25">
      <c r="B30" s="1" t="s">
        <v>10</v>
      </c>
      <c r="C30">
        <f>43.8-8.42</f>
        <v>35.379999999999995</v>
      </c>
      <c r="D30" s="8">
        <f t="shared" si="0"/>
        <v>238548.23990029385</v>
      </c>
      <c r="E30" s="8">
        <f t="shared" si="7"/>
        <v>92103.952521983258</v>
      </c>
      <c r="G30" s="1" t="s">
        <v>92</v>
      </c>
      <c r="H30">
        <v>15.26</v>
      </c>
      <c r="I30" s="8">
        <f t="shared" si="10"/>
        <v>102889.94179984411</v>
      </c>
      <c r="J30" s="8">
        <f t="shared" si="11"/>
        <v>39726.012308803409</v>
      </c>
      <c r="Q30" s="1" t="s">
        <v>58</v>
      </c>
      <c r="R30">
        <v>5.76</v>
      </c>
      <c r="S30" s="8">
        <f t="shared" si="5"/>
        <v>38836.570430347449</v>
      </c>
      <c r="T30" s="8">
        <f t="shared" si="6"/>
        <v>14994.877516298011</v>
      </c>
    </row>
    <row r="31" spans="2:20" x14ac:dyDescent="0.25">
      <c r="B31" s="1" t="s">
        <v>110</v>
      </c>
      <c r="C31">
        <v>6.3</v>
      </c>
      <c r="D31" s="8">
        <f t="shared" si="0"/>
        <v>42477.498908192523</v>
      </c>
      <c r="E31" s="8">
        <f t="shared" si="7"/>
        <v>16400.647283450951</v>
      </c>
      <c r="G31" s="1" t="s">
        <v>113</v>
      </c>
      <c r="H31">
        <v>13.04</v>
      </c>
      <c r="I31" s="8">
        <f t="shared" si="10"/>
        <v>87921.680279814362</v>
      </c>
      <c r="J31" s="8">
        <f t="shared" si="11"/>
        <v>33946.736599396885</v>
      </c>
      <c r="Q31" s="1" t="s">
        <v>145</v>
      </c>
      <c r="R31">
        <v>7.92</v>
      </c>
      <c r="S31" s="8">
        <f t="shared" si="5"/>
        <v>53400.28434172774</v>
      </c>
      <c r="T31" s="8">
        <f t="shared" si="6"/>
        <v>20617.956584909763</v>
      </c>
    </row>
    <row r="32" spans="2:20" x14ac:dyDescent="0.25">
      <c r="B32" s="1" t="s">
        <v>157</v>
      </c>
      <c r="C32">
        <v>0.84</v>
      </c>
      <c r="D32" s="8">
        <f t="shared" ref="D32" si="12">C32*$G$7</f>
        <v>5663.6665210923366</v>
      </c>
      <c r="E32" s="8">
        <f t="shared" ref="E32" si="13">D32*0.386102</f>
        <v>2186.7529711267935</v>
      </c>
      <c r="G32" s="1" t="s">
        <v>102</v>
      </c>
      <c r="H32">
        <v>8.42</v>
      </c>
      <c r="I32" s="8">
        <f t="shared" si="10"/>
        <v>56771.514413806515</v>
      </c>
      <c r="J32" s="8">
        <f t="shared" si="11"/>
        <v>21919.595258199523</v>
      </c>
      <c r="Q32" s="1" t="s">
        <v>57</v>
      </c>
      <c r="R32">
        <v>5.82</v>
      </c>
      <c r="S32" s="8">
        <f t="shared" si="5"/>
        <v>39241.118038996901</v>
      </c>
      <c r="T32" s="8">
        <f t="shared" si="6"/>
        <v>15151.074157092782</v>
      </c>
    </row>
    <row r="33" spans="2:20" x14ac:dyDescent="0.25">
      <c r="B33" s="1" t="s">
        <v>162</v>
      </c>
      <c r="C33">
        <v>43.24</v>
      </c>
      <c r="D33" s="8">
        <f t="shared" ref="D33:D43" si="14">C33*$G$7</f>
        <v>291543.97663337219</v>
      </c>
      <c r="E33" s="8">
        <f t="shared" ref="E33:E72" si="15">D33*0.386102</f>
        <v>112565.71246609827</v>
      </c>
      <c r="G33" s="1" t="s">
        <v>165</v>
      </c>
      <c r="H33">
        <v>3.08</v>
      </c>
      <c r="I33" s="8">
        <f t="shared" si="10"/>
        <v>20766.777244005232</v>
      </c>
      <c r="J33" s="8">
        <f t="shared" si="11"/>
        <v>8018.0942274649078</v>
      </c>
      <c r="Q33" s="1" t="s">
        <v>56</v>
      </c>
      <c r="R33">
        <v>25.79</v>
      </c>
      <c r="S33" s="8">
        <f t="shared" si="5"/>
        <v>173888.04711782304</v>
      </c>
      <c r="T33" s="8">
        <f t="shared" si="6"/>
        <v>67138.522768285708</v>
      </c>
    </row>
    <row r="34" spans="2:20" x14ac:dyDescent="0.25">
      <c r="B34" s="1" t="s">
        <v>11</v>
      </c>
      <c r="C34">
        <v>49.91</v>
      </c>
      <c r="D34" s="8">
        <f t="shared" si="14"/>
        <v>336516.18579490297</v>
      </c>
      <c r="E34" s="8">
        <f t="shared" si="15"/>
        <v>129929.57236778362</v>
      </c>
      <c r="G34" s="1" t="s">
        <v>101</v>
      </c>
      <c r="H34">
        <v>3.57</v>
      </c>
      <c r="I34" s="8">
        <f t="shared" si="10"/>
        <v>24070.582714642427</v>
      </c>
      <c r="J34" s="8">
        <f t="shared" si="11"/>
        <v>9293.7001272888701</v>
      </c>
      <c r="Q34" s="1" t="s">
        <v>78</v>
      </c>
      <c r="R34">
        <v>4.37</v>
      </c>
      <c r="S34" s="8">
        <f t="shared" si="5"/>
        <v>29464.550829968466</v>
      </c>
      <c r="T34" s="8">
        <f t="shared" si="6"/>
        <v>11376.322004552485</v>
      </c>
    </row>
    <row r="35" spans="2:20" x14ac:dyDescent="0.25">
      <c r="B35" s="1" t="s">
        <v>12</v>
      </c>
      <c r="C35">
        <v>15.74</v>
      </c>
      <c r="D35" s="8">
        <f t="shared" si="14"/>
        <v>106126.32266903973</v>
      </c>
      <c r="E35" s="8">
        <f t="shared" si="15"/>
        <v>40975.585435161578</v>
      </c>
      <c r="G35" s="1" t="s">
        <v>59</v>
      </c>
      <c r="H35">
        <v>8.9700000000000006</v>
      </c>
      <c r="I35" s="8">
        <f t="shared" si="10"/>
        <v>60479.867493093167</v>
      </c>
      <c r="J35" s="8">
        <f t="shared" si="11"/>
        <v>23351.39779881826</v>
      </c>
      <c r="Q35" s="1" t="s">
        <v>125</v>
      </c>
      <c r="R35">
        <v>34.39</v>
      </c>
      <c r="S35" s="8">
        <f t="shared" si="5"/>
        <v>231873.20435757792</v>
      </c>
      <c r="T35" s="8">
        <f t="shared" si="6"/>
        <v>89526.707948869545</v>
      </c>
    </row>
    <row r="36" spans="2:20" x14ac:dyDescent="0.25">
      <c r="B36" s="1" t="s">
        <v>13</v>
      </c>
      <c r="C36">
        <f>3.42+3.16</f>
        <v>6.58</v>
      </c>
      <c r="D36" s="8">
        <f t="shared" si="14"/>
        <v>44365.387748556634</v>
      </c>
      <c r="E36" s="8">
        <f t="shared" si="15"/>
        <v>17129.564940493212</v>
      </c>
      <c r="G36" s="1" t="s">
        <v>88</v>
      </c>
      <c r="H36">
        <v>5.57</v>
      </c>
      <c r="I36" s="8">
        <f t="shared" si="10"/>
        <v>37555.503002957521</v>
      </c>
      <c r="J36" s="8">
        <f t="shared" si="11"/>
        <v>14500.254820447904</v>
      </c>
      <c r="Q36" s="1" t="s">
        <v>77</v>
      </c>
      <c r="R36">
        <v>4.18</v>
      </c>
      <c r="S36" s="8">
        <f t="shared" si="5"/>
        <v>28183.483402578528</v>
      </c>
      <c r="T36" s="8">
        <f t="shared" si="6"/>
        <v>10881.699308702375</v>
      </c>
    </row>
    <row r="37" spans="2:20" x14ac:dyDescent="0.25">
      <c r="B37" s="1" t="s">
        <v>14</v>
      </c>
      <c r="C37">
        <f>0.57+3.42+3.69+4.42</f>
        <v>12.1</v>
      </c>
      <c r="D37" s="8">
        <f t="shared" si="14"/>
        <v>81583.767744306271</v>
      </c>
      <c r="E37" s="8">
        <f t="shared" si="15"/>
        <v>31499.65589361214</v>
      </c>
      <c r="G37" s="1" t="s">
        <v>100</v>
      </c>
      <c r="H37">
        <v>8.2100000000000009</v>
      </c>
      <c r="I37" s="8">
        <f t="shared" si="10"/>
        <v>55355.597783533434</v>
      </c>
      <c r="J37" s="8">
        <f t="shared" si="11"/>
        <v>21372.907015417826</v>
      </c>
      <c r="Q37" s="1" t="s">
        <v>117</v>
      </c>
      <c r="R37">
        <v>5.6</v>
      </c>
      <c r="S37" s="8">
        <f t="shared" si="5"/>
        <v>37757.776807282236</v>
      </c>
      <c r="T37" s="8">
        <f t="shared" si="6"/>
        <v>14578.353140845285</v>
      </c>
    </row>
    <row r="38" spans="2:20" x14ac:dyDescent="0.25">
      <c r="B38" s="1" t="s">
        <v>15</v>
      </c>
      <c r="C38">
        <v>90.61</v>
      </c>
      <c r="D38" s="8">
        <f t="shared" si="14"/>
        <v>610934.31366211502</v>
      </c>
      <c r="E38" s="8">
        <f t="shared" si="15"/>
        <v>235882.96037356992</v>
      </c>
      <c r="G38" s="1" t="s">
        <v>74</v>
      </c>
      <c r="H38">
        <v>11.84</v>
      </c>
      <c r="I38" s="8">
        <f t="shared" si="10"/>
        <v>79830.728106825307</v>
      </c>
      <c r="J38" s="8">
        <f t="shared" si="11"/>
        <v>30822.803783501466</v>
      </c>
      <c r="Q38" s="1" t="s">
        <v>130</v>
      </c>
      <c r="R38">
        <v>4.91</v>
      </c>
      <c r="S38" s="8">
        <f t="shared" si="5"/>
        <v>33105.479307813541</v>
      </c>
      <c r="T38" s="8">
        <f t="shared" si="6"/>
        <v>12782.091771705424</v>
      </c>
    </row>
    <row r="39" spans="2:20" x14ac:dyDescent="0.25">
      <c r="B39" s="1" t="s">
        <v>161</v>
      </c>
      <c r="C39">
        <v>95.14</v>
      </c>
      <c r="D39" s="8">
        <f t="shared" si="14"/>
        <v>641477.65811514866</v>
      </c>
      <c r="E39" s="8">
        <f t="shared" si="15"/>
        <v>247675.80675357513</v>
      </c>
      <c r="G39" s="1" t="s">
        <v>166</v>
      </c>
      <c r="H39">
        <v>5</v>
      </c>
      <c r="I39" s="8">
        <f t="shared" si="10"/>
        <v>33712.300720787716</v>
      </c>
      <c r="J39" s="8">
        <f t="shared" si="11"/>
        <v>13016.386732897579</v>
      </c>
      <c r="Q39" s="1" t="s">
        <v>49</v>
      </c>
      <c r="R39">
        <v>40.57</v>
      </c>
      <c r="S39" s="8">
        <f t="shared" si="5"/>
        <v>273541.60804847151</v>
      </c>
      <c r="T39" s="8">
        <f t="shared" si="6"/>
        <v>105614.96195073094</v>
      </c>
    </row>
    <row r="40" spans="2:20" x14ac:dyDescent="0.25">
      <c r="B40" s="1" t="s">
        <v>16</v>
      </c>
      <c r="C40">
        <v>4.59</v>
      </c>
      <c r="D40" s="8">
        <f t="shared" si="14"/>
        <v>30947.892061683124</v>
      </c>
      <c r="E40" s="8">
        <f t="shared" si="15"/>
        <v>11949.043020799978</v>
      </c>
      <c r="G40" s="1" t="s">
        <v>80</v>
      </c>
      <c r="H40">
        <v>43.93</v>
      </c>
      <c r="I40" s="8">
        <f t="shared" si="10"/>
        <v>296196.27413284086</v>
      </c>
      <c r="J40" s="8">
        <f t="shared" si="11"/>
        <v>114361.97383523812</v>
      </c>
      <c r="Q40" s="1" t="s">
        <v>108</v>
      </c>
      <c r="R40">
        <v>2.42</v>
      </c>
      <c r="S40" s="8">
        <f t="shared" si="5"/>
        <v>16316.753548861254</v>
      </c>
      <c r="T40" s="8">
        <f t="shared" si="6"/>
        <v>6299.9311787224278</v>
      </c>
    </row>
    <row r="41" spans="2:20" x14ac:dyDescent="0.25">
      <c r="B41" s="1" t="s">
        <v>17</v>
      </c>
      <c r="C41">
        <v>31.16</v>
      </c>
      <c r="D41" s="8">
        <f t="shared" si="14"/>
        <v>210095.05809194906</v>
      </c>
      <c r="E41" s="8">
        <f t="shared" si="15"/>
        <v>81118.12211941772</v>
      </c>
      <c r="Q41" s="1" t="s">
        <v>163</v>
      </c>
      <c r="R41">
        <v>1.36</v>
      </c>
      <c r="S41" s="8">
        <f t="shared" ref="S41" si="16">R41*$G$7</f>
        <v>9169.7457960542597</v>
      </c>
      <c r="T41" s="8">
        <f t="shared" ref="T41" si="17">S41*0.386102</f>
        <v>3540.4571913481418</v>
      </c>
    </row>
    <row r="42" spans="2:20" x14ac:dyDescent="0.25">
      <c r="B42" s="1" t="s">
        <v>18</v>
      </c>
      <c r="C42">
        <v>123.63</v>
      </c>
      <c r="D42" s="8">
        <f t="shared" si="14"/>
        <v>833570.347622197</v>
      </c>
      <c r="E42" s="8">
        <f t="shared" si="15"/>
        <v>321843.1783576255</v>
      </c>
      <c r="G42" s="10" t="s">
        <v>152</v>
      </c>
      <c r="Q42" s="1" t="s">
        <v>133</v>
      </c>
      <c r="R42">
        <f>3.33+14.06</f>
        <v>17.39</v>
      </c>
      <c r="S42" s="8">
        <f>R42*$G$7</f>
        <v>117251.38190689968</v>
      </c>
      <c r="T42" s="8">
        <f>S42*0.386102</f>
        <v>45270.993057017782</v>
      </c>
    </row>
    <row r="43" spans="2:20" x14ac:dyDescent="0.25">
      <c r="B43" s="1" t="s">
        <v>19</v>
      </c>
      <c r="C43">
        <v>17.54</v>
      </c>
      <c r="D43" s="8">
        <f t="shared" si="14"/>
        <v>118262.75092852331</v>
      </c>
      <c r="E43" s="8">
        <f t="shared" si="15"/>
        <v>45661.484659004709</v>
      </c>
      <c r="Q43" s="1" t="s">
        <v>52</v>
      </c>
      <c r="R43">
        <v>9.9499999999999993</v>
      </c>
      <c r="S43" s="8">
        <f>R43*$G$7</f>
        <v>67087.478434367556</v>
      </c>
      <c r="T43" s="8">
        <f>S43*0.386102</f>
        <v>25902.609598466181</v>
      </c>
    </row>
    <row r="44" spans="2:20" x14ac:dyDescent="0.25">
      <c r="B44" s="1" t="s">
        <v>160</v>
      </c>
      <c r="C44">
        <v>21.06</v>
      </c>
      <c r="D44" s="8">
        <f t="shared" ref="D44:D72" si="18">C44*$G$7</f>
        <v>141996.21063595786</v>
      </c>
      <c r="E44" s="8">
        <f t="shared" si="15"/>
        <v>54825.020918964605</v>
      </c>
      <c r="Q44" s="1" t="s">
        <v>75</v>
      </c>
      <c r="R44">
        <v>76.67</v>
      </c>
      <c r="S44" s="8">
        <f>R44*$G$7</f>
        <v>516944.41925255884</v>
      </c>
      <c r="T44" s="8">
        <f>S44*0.386102</f>
        <v>199593.27416225147</v>
      </c>
    </row>
    <row r="45" spans="2:20" x14ac:dyDescent="0.25">
      <c r="B45" s="1" t="s">
        <v>20</v>
      </c>
      <c r="C45">
        <v>6.15</v>
      </c>
      <c r="D45" s="8">
        <f t="shared" si="18"/>
        <v>41466.129886568895</v>
      </c>
      <c r="E45" s="8">
        <f t="shared" si="15"/>
        <v>16010.155681464024</v>
      </c>
      <c r="Q45" s="1" t="s">
        <v>79</v>
      </c>
      <c r="R45">
        <v>2.93</v>
      </c>
      <c r="S45" s="8">
        <f>R45*$G$7</f>
        <v>19755.408222381604</v>
      </c>
      <c r="T45" s="8">
        <f>S45*0.386102</f>
        <v>7627.6026254779817</v>
      </c>
    </row>
    <row r="46" spans="2:20" x14ac:dyDescent="0.25">
      <c r="B46" s="1" t="s">
        <v>21</v>
      </c>
      <c r="C46">
        <v>11.07</v>
      </c>
      <c r="D46" s="8">
        <f t="shared" si="18"/>
        <v>74639.033795824012</v>
      </c>
      <c r="E46" s="8">
        <f t="shared" si="15"/>
        <v>28818.280226635245</v>
      </c>
    </row>
    <row r="47" spans="2:20" x14ac:dyDescent="0.25">
      <c r="B47" s="1" t="s">
        <v>22</v>
      </c>
      <c r="C47">
        <v>28.28</v>
      </c>
      <c r="D47" s="8">
        <f t="shared" si="18"/>
        <v>190676.77287677533</v>
      </c>
      <c r="E47" s="8">
        <f t="shared" si="15"/>
        <v>73620.683361268704</v>
      </c>
    </row>
    <row r="48" spans="2:20" x14ac:dyDescent="0.25">
      <c r="B48" s="1" t="s">
        <v>23</v>
      </c>
      <c r="C48">
        <f>1.9+0.8+1.56+0.4</f>
        <v>4.66</v>
      </c>
      <c r="D48" s="8">
        <f t="shared" si="18"/>
        <v>31419.864271774153</v>
      </c>
      <c r="E48" s="8">
        <f t="shared" si="15"/>
        <v>12131.272435060544</v>
      </c>
    </row>
    <row r="49" spans="2:5" x14ac:dyDescent="0.25">
      <c r="B49" s="1" t="s">
        <v>24</v>
      </c>
      <c r="C49">
        <v>20.13</v>
      </c>
      <c r="D49" s="8">
        <f t="shared" si="18"/>
        <v>135725.72270189133</v>
      </c>
      <c r="E49" s="8">
        <f t="shared" si="15"/>
        <v>52403.972986645647</v>
      </c>
    </row>
    <row r="50" spans="2:5" x14ac:dyDescent="0.25">
      <c r="B50" s="1" t="s">
        <v>104</v>
      </c>
      <c r="C50">
        <v>19.96</v>
      </c>
      <c r="D50" s="8">
        <f t="shared" si="18"/>
        <v>134579.50447738456</v>
      </c>
      <c r="E50" s="8">
        <f t="shared" si="15"/>
        <v>51961.415837727131</v>
      </c>
    </row>
    <row r="51" spans="2:5" x14ac:dyDescent="0.25">
      <c r="B51" s="1" t="s">
        <v>25</v>
      </c>
      <c r="C51">
        <v>20.73</v>
      </c>
      <c r="D51" s="8">
        <f t="shared" si="18"/>
        <v>139771.19878838587</v>
      </c>
      <c r="E51" s="8">
        <f t="shared" si="15"/>
        <v>53965.939394593363</v>
      </c>
    </row>
    <row r="52" spans="2:5" x14ac:dyDescent="0.25">
      <c r="B52" s="1" t="s">
        <v>26</v>
      </c>
      <c r="C52">
        <v>31.34</v>
      </c>
      <c r="D52" s="8">
        <f t="shared" si="18"/>
        <v>211308.7009178974</v>
      </c>
      <c r="E52" s="8">
        <f t="shared" si="15"/>
        <v>81586.71204180202</v>
      </c>
    </row>
    <row r="53" spans="2:5" x14ac:dyDescent="0.25">
      <c r="B53" s="1" t="s">
        <v>27</v>
      </c>
      <c r="C53">
        <v>17.52</v>
      </c>
      <c r="D53" s="8">
        <f t="shared" si="18"/>
        <v>118127.90172564016</v>
      </c>
      <c r="E53" s="8">
        <f t="shared" si="15"/>
        <v>45609.419112073119</v>
      </c>
    </row>
    <row r="54" spans="2:5" x14ac:dyDescent="0.25">
      <c r="B54" s="1" t="s">
        <v>28</v>
      </c>
      <c r="C54">
        <v>39.92</v>
      </c>
      <c r="D54" s="8">
        <f t="shared" si="18"/>
        <v>269159.00895476912</v>
      </c>
      <c r="E54" s="8">
        <f t="shared" si="15"/>
        <v>103922.83167545426</v>
      </c>
    </row>
    <row r="55" spans="2:5" x14ac:dyDescent="0.25">
      <c r="B55" s="1" t="s">
        <v>29</v>
      </c>
      <c r="C55">
        <v>21.12</v>
      </c>
      <c r="D55" s="8">
        <f t="shared" si="18"/>
        <v>142400.75824460731</v>
      </c>
      <c r="E55" s="8">
        <f t="shared" si="15"/>
        <v>54981.217559759367</v>
      </c>
    </row>
    <row r="56" spans="2:5" x14ac:dyDescent="0.25">
      <c r="B56" s="1" t="s">
        <v>30</v>
      </c>
      <c r="C56">
        <v>17.920000000000002</v>
      </c>
      <c r="D56" s="8">
        <f t="shared" si="18"/>
        <v>120824.88578330318</v>
      </c>
      <c r="E56" s="8">
        <f t="shared" si="15"/>
        <v>46650.730050704922</v>
      </c>
    </row>
    <row r="57" spans="2:5" x14ac:dyDescent="0.25">
      <c r="B57" s="1" t="s">
        <v>31</v>
      </c>
      <c r="C57">
        <v>49.85</v>
      </c>
      <c r="D57" s="8">
        <f t="shared" si="18"/>
        <v>336111.63818625355</v>
      </c>
      <c r="E57" s="8">
        <f t="shared" si="15"/>
        <v>129773.37572698887</v>
      </c>
    </row>
    <row r="58" spans="2:5" x14ac:dyDescent="0.25">
      <c r="B58" s="1" t="s">
        <v>118</v>
      </c>
      <c r="C58">
        <v>42.62</v>
      </c>
      <c r="D58" s="8">
        <f t="shared" si="18"/>
        <v>287363.65134399448</v>
      </c>
      <c r="E58" s="8">
        <f t="shared" si="15"/>
        <v>110951.68051121896</v>
      </c>
    </row>
    <row r="59" spans="2:5" x14ac:dyDescent="0.25">
      <c r="B59" s="1" t="s">
        <v>32</v>
      </c>
      <c r="C59">
        <v>20.53</v>
      </c>
      <c r="D59" s="8">
        <f t="shared" si="18"/>
        <v>138422.70675955436</v>
      </c>
      <c r="E59" s="8">
        <f t="shared" si="15"/>
        <v>53445.283925277457</v>
      </c>
    </row>
    <row r="60" spans="2:5" x14ac:dyDescent="0.25">
      <c r="B60" s="1" t="s">
        <v>33</v>
      </c>
      <c r="C60">
        <v>10.050000000000001</v>
      </c>
      <c r="D60" s="8">
        <f t="shared" si="18"/>
        <v>67761.724448783309</v>
      </c>
      <c r="E60" s="8">
        <f t="shared" si="15"/>
        <v>26162.937333124133</v>
      </c>
    </row>
    <row r="61" spans="2:5" x14ac:dyDescent="0.25">
      <c r="B61" s="1" t="s">
        <v>34</v>
      </c>
      <c r="C61">
        <v>12.03</v>
      </c>
      <c r="D61" s="8">
        <f t="shared" si="18"/>
        <v>81111.795534215242</v>
      </c>
      <c r="E61" s="8">
        <f t="shared" si="15"/>
        <v>31317.426479351572</v>
      </c>
    </row>
    <row r="62" spans="2:5" x14ac:dyDescent="0.25">
      <c r="B62" s="1" t="s">
        <v>35</v>
      </c>
      <c r="C62">
        <v>16.559999999999999</v>
      </c>
      <c r="D62" s="8">
        <f t="shared" si="18"/>
        <v>111655.13998724891</v>
      </c>
      <c r="E62" s="8">
        <f t="shared" si="15"/>
        <v>43110.272859356781</v>
      </c>
    </row>
    <row r="63" spans="2:5" x14ac:dyDescent="0.25">
      <c r="B63" s="1" t="s">
        <v>36</v>
      </c>
      <c r="C63">
        <v>28.14</v>
      </c>
      <c r="D63" s="8">
        <f t="shared" si="18"/>
        <v>189732.82845659327</v>
      </c>
      <c r="E63" s="8">
        <f t="shared" si="15"/>
        <v>73256.224532747568</v>
      </c>
    </row>
    <row r="64" spans="2:5" x14ac:dyDescent="0.25">
      <c r="B64" s="1" t="s">
        <v>37</v>
      </c>
      <c r="C64">
        <v>26.05</v>
      </c>
      <c r="D64" s="8">
        <f t="shared" si="18"/>
        <v>175641.08675530402</v>
      </c>
      <c r="E64" s="8">
        <f t="shared" si="15"/>
        <v>67815.374878396397</v>
      </c>
    </row>
    <row r="65" spans="2:5" x14ac:dyDescent="0.25">
      <c r="B65" s="1" t="s">
        <v>38</v>
      </c>
      <c r="C65">
        <v>22.35</v>
      </c>
      <c r="D65" s="8">
        <f t="shared" si="18"/>
        <v>150693.9842219211</v>
      </c>
      <c r="E65" s="8">
        <f t="shared" si="15"/>
        <v>58183.248696052178</v>
      </c>
    </row>
    <row r="66" spans="2:5" x14ac:dyDescent="0.25">
      <c r="B66" s="1" t="s">
        <v>39</v>
      </c>
      <c r="C66">
        <v>5.18</v>
      </c>
      <c r="D66" s="8">
        <f t="shared" si="18"/>
        <v>34925.943546736074</v>
      </c>
      <c r="E66" s="8">
        <f t="shared" si="15"/>
        <v>13484.976655281891</v>
      </c>
    </row>
    <row r="67" spans="2:5" x14ac:dyDescent="0.25">
      <c r="B67" s="1" t="s">
        <v>40</v>
      </c>
      <c r="C67">
        <v>26.06</v>
      </c>
      <c r="D67" s="8">
        <f t="shared" si="18"/>
        <v>175708.51135674556</v>
      </c>
      <c r="E67" s="8">
        <f t="shared" si="15"/>
        <v>67841.407651862173</v>
      </c>
    </row>
    <row r="68" spans="2:5" x14ac:dyDescent="0.25">
      <c r="B68" s="1" t="s">
        <v>63</v>
      </c>
      <c r="C68">
        <v>3.01</v>
      </c>
      <c r="D68" s="8">
        <f t="shared" si="18"/>
        <v>20294.805033914203</v>
      </c>
      <c r="E68" s="8">
        <f t="shared" si="15"/>
        <v>7835.8648132043418</v>
      </c>
    </row>
    <row r="69" spans="2:5" x14ac:dyDescent="0.25">
      <c r="B69" s="1" t="s">
        <v>60</v>
      </c>
      <c r="C69">
        <v>10.42</v>
      </c>
      <c r="D69" s="8">
        <f t="shared" si="18"/>
        <v>70256.434702121594</v>
      </c>
      <c r="E69" s="8">
        <f t="shared" si="15"/>
        <v>27126.149951358551</v>
      </c>
    </row>
    <row r="70" spans="2:5" x14ac:dyDescent="0.25">
      <c r="B70" s="1" t="s">
        <v>41</v>
      </c>
      <c r="C70">
        <v>60.5</v>
      </c>
      <c r="D70" s="8">
        <f t="shared" si="18"/>
        <v>407918.83872153139</v>
      </c>
      <c r="E70" s="8">
        <f t="shared" si="15"/>
        <v>157498.2794680607</v>
      </c>
    </row>
    <row r="71" spans="2:5" x14ac:dyDescent="0.25">
      <c r="B71" s="1" t="s">
        <v>42</v>
      </c>
      <c r="C71">
        <v>18.79</v>
      </c>
      <c r="D71" s="8">
        <f t="shared" si="18"/>
        <v>126690.82610872023</v>
      </c>
      <c r="E71" s="8">
        <f t="shared" si="15"/>
        <v>48915.581342229096</v>
      </c>
    </row>
    <row r="72" spans="2:5" x14ac:dyDescent="0.25">
      <c r="B72" s="1" t="s">
        <v>43</v>
      </c>
      <c r="C72">
        <v>77.48</v>
      </c>
      <c r="D72" s="8">
        <f t="shared" si="18"/>
        <v>522405.81196932646</v>
      </c>
      <c r="E72" s="8">
        <f t="shared" si="15"/>
        <v>201701.92881298088</v>
      </c>
    </row>
  </sheetData>
  <sortState xmlns:xlrd2="http://schemas.microsoft.com/office/spreadsheetml/2017/richdata2" ref="AA11:AD13">
    <sortCondition ref="AA11:AA13"/>
  </sortState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E3E6-0978-40C9-B47D-687FF099195F}">
  <dimension ref="B2:H67"/>
  <sheetViews>
    <sheetView topLeftCell="A37" workbookViewId="0">
      <selection activeCell="D6" sqref="D6"/>
    </sheetView>
  </sheetViews>
  <sheetFormatPr defaultRowHeight="15" x14ac:dyDescent="0.25"/>
  <cols>
    <col min="2" max="2" width="32.85546875" bestFit="1" customWidth="1"/>
    <col min="3" max="3" width="15.85546875" style="6" customWidth="1"/>
    <col min="4" max="4" width="20.28515625" customWidth="1"/>
    <col min="5" max="5" width="32.42578125" customWidth="1"/>
    <col min="6" max="6" width="32.85546875" bestFit="1" customWidth="1"/>
  </cols>
  <sheetData>
    <row r="2" spans="2:8" x14ac:dyDescent="0.25">
      <c r="B2" s="2" t="s">
        <v>169</v>
      </c>
      <c r="C2" s="13">
        <f>SUM(C6:C67)</f>
        <v>11667220.458051654</v>
      </c>
      <c r="D2" s="13">
        <f>SUM(D6:D67)</f>
        <v>28441630</v>
      </c>
      <c r="E2" s="7">
        <f>D2/C2</f>
        <v>2.4377382858461525</v>
      </c>
      <c r="F2" s="7">
        <f>D2/(C2*0.386102)</f>
        <v>6.3137157690096206</v>
      </c>
    </row>
    <row r="5" spans="2:8" ht="18.75" x14ac:dyDescent="0.3">
      <c r="B5" s="3" t="s">
        <v>120</v>
      </c>
      <c r="C5" s="12" t="s">
        <v>149</v>
      </c>
      <c r="D5" s="12" t="s">
        <v>156</v>
      </c>
      <c r="E5" s="12" t="s">
        <v>158</v>
      </c>
      <c r="F5" s="12" t="s">
        <v>170</v>
      </c>
      <c r="G5" s="10"/>
      <c r="H5" s="14"/>
    </row>
    <row r="6" spans="2:8" x14ac:dyDescent="0.25">
      <c r="B6" t="s">
        <v>159</v>
      </c>
      <c r="C6" s="13">
        <f>Area!D11</f>
        <v>835255.96265823639</v>
      </c>
      <c r="D6" s="11">
        <f>3836100-D7-D45</f>
        <v>3686100</v>
      </c>
      <c r="E6" s="7">
        <f>D6/C6</f>
        <v>4.4131382052860006</v>
      </c>
      <c r="F6" s="7">
        <f>D6/(C6*0.386102)</f>
        <v>11.429980174373613</v>
      </c>
    </row>
    <row r="7" spans="2:8" x14ac:dyDescent="0.25">
      <c r="B7" t="s">
        <v>105</v>
      </c>
      <c r="C7" s="13">
        <f>Area!D12</f>
        <v>163302.38469149568</v>
      </c>
      <c r="D7" s="11">
        <v>100000</v>
      </c>
      <c r="E7" s="7">
        <f t="shared" ref="E7:E67" si="0">D7/C7</f>
        <v>0.61236092901469863</v>
      </c>
      <c r="F7" s="7">
        <f t="shared" ref="F7:F67" si="1">D7/(C7*0.386102)</f>
        <v>1.5860081766338914</v>
      </c>
      <c r="G7" s="1"/>
    </row>
    <row r="8" spans="2:8" x14ac:dyDescent="0.25">
      <c r="B8" s="1" t="s">
        <v>0</v>
      </c>
      <c r="C8" s="13">
        <f>Area!D13</f>
        <v>391399.8113683454</v>
      </c>
      <c r="D8">
        <v>475200</v>
      </c>
      <c r="E8" s="7">
        <f t="shared" si="0"/>
        <v>1.2141038043393191</v>
      </c>
      <c r="F8" s="7">
        <f t="shared" si="1"/>
        <v>3.1445157091631724</v>
      </c>
      <c r="G8" s="1"/>
    </row>
    <row r="9" spans="2:8" x14ac:dyDescent="0.25">
      <c r="B9" s="1" t="s">
        <v>1</v>
      </c>
      <c r="C9" s="13">
        <f>Area!D14</f>
        <v>94866.414228296635</v>
      </c>
      <c r="D9">
        <v>123880</v>
      </c>
      <c r="E9" s="7">
        <f t="shared" si="0"/>
        <v>1.3058362225210915</v>
      </c>
      <c r="F9" s="7">
        <f t="shared" si="1"/>
        <v>3.3821016791446081</v>
      </c>
      <c r="G9" s="1"/>
    </row>
    <row r="10" spans="2:8" x14ac:dyDescent="0.25">
      <c r="B10" s="1" t="s">
        <v>2</v>
      </c>
      <c r="C10" s="13">
        <f>Area!D15</f>
        <v>165257.6981333014</v>
      </c>
      <c r="D10">
        <v>110000</v>
      </c>
      <c r="E10" s="7">
        <f t="shared" si="0"/>
        <v>0.66562708571234597</v>
      </c>
      <c r="F10" s="7">
        <f t="shared" si="1"/>
        <v>1.7239669458131426</v>
      </c>
      <c r="G10" s="1"/>
    </row>
    <row r="11" spans="2:8" x14ac:dyDescent="0.25">
      <c r="B11" s="1" t="s">
        <v>3</v>
      </c>
      <c r="C11" s="13">
        <f>Area!D16</f>
        <v>139501.50038261959</v>
      </c>
      <c r="D11">
        <v>310000</v>
      </c>
      <c r="E11" s="7">
        <f t="shared" si="0"/>
        <v>2.222198321521585</v>
      </c>
      <c r="F11" s="7">
        <f t="shared" si="1"/>
        <v>5.7554695948779981</v>
      </c>
      <c r="G11" s="1"/>
    </row>
    <row r="12" spans="2:8" x14ac:dyDescent="0.25">
      <c r="B12" s="1" t="s">
        <v>68</v>
      </c>
      <c r="C12" s="13">
        <f>Area!D17</f>
        <v>207870.04624437704</v>
      </c>
      <c r="D12">
        <v>26500</v>
      </c>
      <c r="E12" s="7">
        <f t="shared" si="0"/>
        <v>0.12748349499497375</v>
      </c>
      <c r="F12" s="7">
        <f t="shared" si="1"/>
        <v>0.33018087188093753</v>
      </c>
      <c r="G12" s="1"/>
    </row>
    <row r="13" spans="2:8" x14ac:dyDescent="0.25">
      <c r="B13" s="1" t="s">
        <v>4</v>
      </c>
      <c r="C13" s="13">
        <f>Area!D18</f>
        <v>59131.375464261655</v>
      </c>
      <c r="D13">
        <v>140000</v>
      </c>
      <c r="E13" s="7">
        <f t="shared" si="0"/>
        <v>2.3676093935040363</v>
      </c>
      <c r="F13" s="7">
        <f t="shared" si="1"/>
        <v>6.1320826970697802</v>
      </c>
      <c r="G13" s="1"/>
    </row>
    <row r="14" spans="2:8" x14ac:dyDescent="0.25">
      <c r="B14" s="1" t="s">
        <v>167</v>
      </c>
      <c r="C14" s="13">
        <f>Area!D19</f>
        <v>20969.051048329959</v>
      </c>
      <c r="D14">
        <v>20000</v>
      </c>
      <c r="E14" s="7">
        <f t="shared" si="0"/>
        <v>0.95378660454893893</v>
      </c>
      <c r="F14" s="7">
        <f t="shared" si="1"/>
        <v>2.4702969799403758</v>
      </c>
      <c r="G14" s="1"/>
    </row>
    <row r="15" spans="2:8" x14ac:dyDescent="0.25">
      <c r="B15" s="1" t="s">
        <v>62</v>
      </c>
      <c r="C15" s="13">
        <f>Area!D20</f>
        <v>12675.825071016181</v>
      </c>
      <c r="D15">
        <v>128000</v>
      </c>
      <c r="E15" s="7">
        <f t="shared" si="0"/>
        <v>10.097962009011745</v>
      </c>
      <c r="F15" s="7">
        <f t="shared" si="1"/>
        <v>26.153612281241085</v>
      </c>
      <c r="G15" s="1"/>
    </row>
    <row r="16" spans="2:8" x14ac:dyDescent="0.25">
      <c r="B16" s="1" t="s">
        <v>5</v>
      </c>
      <c r="C16" s="13">
        <f>Area!D21</f>
        <v>162021.31726410578</v>
      </c>
      <c r="D16">
        <v>1960000</v>
      </c>
      <c r="E16" s="7">
        <f t="shared" si="0"/>
        <v>12.097173588615297</v>
      </c>
      <c r="F16" s="7">
        <f t="shared" si="1"/>
        <v>31.331548628640348</v>
      </c>
      <c r="G16" s="1"/>
    </row>
    <row r="17" spans="2:7" x14ac:dyDescent="0.25">
      <c r="B17" s="1" t="s">
        <v>6</v>
      </c>
      <c r="C17" s="13">
        <f>Area!D22</f>
        <v>175169.11454521297</v>
      </c>
      <c r="D17">
        <v>144500</v>
      </c>
      <c r="E17" s="7">
        <f t="shared" si="0"/>
        <v>0.82491711153054348</v>
      </c>
      <c r="F17" s="7">
        <f t="shared" si="1"/>
        <v>2.136526388183805</v>
      </c>
      <c r="G17" s="1"/>
    </row>
    <row r="18" spans="2:7" x14ac:dyDescent="0.25">
      <c r="B18" s="1" t="s">
        <v>7</v>
      </c>
      <c r="C18" s="13">
        <f>Area!D23</f>
        <v>526586.13725870405</v>
      </c>
      <c r="D18">
        <v>1481800</v>
      </c>
      <c r="E18" s="7">
        <f t="shared" si="0"/>
        <v>2.813974571594188</v>
      </c>
      <c r="F18" s="7">
        <f t="shared" si="1"/>
        <v>7.2881636759047819</v>
      </c>
      <c r="G18" s="1"/>
    </row>
    <row r="19" spans="2:7" x14ac:dyDescent="0.25">
      <c r="B19" s="1" t="s">
        <v>8</v>
      </c>
      <c r="C19" s="13">
        <f>Area!D24</f>
        <v>81988.315352955731</v>
      </c>
      <c r="D19">
        <v>70000</v>
      </c>
      <c r="E19" s="7">
        <f t="shared" si="0"/>
        <v>0.85378019658842097</v>
      </c>
      <c r="F19" s="7">
        <f t="shared" si="1"/>
        <v>2.2112814660074824</v>
      </c>
      <c r="G19" s="1"/>
    </row>
    <row r="20" spans="2:7" x14ac:dyDescent="0.25">
      <c r="B20" s="1" t="s">
        <v>9</v>
      </c>
      <c r="C20" s="13">
        <f>Area!D25</f>
        <v>110778.62016850844</v>
      </c>
      <c r="D20">
        <v>254600</v>
      </c>
      <c r="E20" s="7">
        <f t="shared" si="0"/>
        <v>2.2982774077951222</v>
      </c>
      <c r="F20" s="7">
        <f t="shared" si="1"/>
        <v>5.9525136046824985</v>
      </c>
      <c r="G20" s="1"/>
    </row>
    <row r="21" spans="2:7" x14ac:dyDescent="0.25">
      <c r="B21" s="1" t="s">
        <v>64</v>
      </c>
      <c r="C21" s="13">
        <f>Area!D26</f>
        <v>37353.229198632791</v>
      </c>
      <c r="D21">
        <f>160000-20000-40000</f>
        <v>100000</v>
      </c>
      <c r="E21" s="7">
        <f t="shared" si="0"/>
        <v>2.6771447113241877</v>
      </c>
      <c r="F21" s="7">
        <f t="shared" si="1"/>
        <v>6.9337758191467218</v>
      </c>
      <c r="G21" s="1"/>
    </row>
    <row r="22" spans="2:7" x14ac:dyDescent="0.25">
      <c r="B22" s="1" t="s">
        <v>65</v>
      </c>
      <c r="C22" s="13">
        <f>Area!D27</f>
        <v>10383.388622002616</v>
      </c>
      <c r="D22">
        <f>20000</f>
        <v>20000</v>
      </c>
      <c r="E22" s="7">
        <f t="shared" si="0"/>
        <v>1.9261534676280521</v>
      </c>
      <c r="F22" s="7">
        <f t="shared" si="1"/>
        <v>4.988716628321149</v>
      </c>
      <c r="G22" s="1"/>
    </row>
    <row r="23" spans="2:7" x14ac:dyDescent="0.25">
      <c r="B23" s="1" t="s">
        <v>71</v>
      </c>
      <c r="C23" s="13">
        <f>Area!D28</f>
        <v>164920.57512609352</v>
      </c>
      <c r="D23">
        <v>250000</v>
      </c>
      <c r="E23" s="7">
        <f t="shared" si="0"/>
        <v>1.515881204081766</v>
      </c>
      <c r="F23" s="7">
        <f t="shared" si="1"/>
        <v>3.9261159074072811</v>
      </c>
      <c r="G23" s="1"/>
    </row>
    <row r="24" spans="2:7" x14ac:dyDescent="0.25">
      <c r="B24" s="1" t="s">
        <v>72</v>
      </c>
      <c r="C24" s="13">
        <f>Area!D29</f>
        <v>66885.204630042834</v>
      </c>
      <c r="D24">
        <v>46000</v>
      </c>
      <c r="E24" s="7">
        <f t="shared" si="0"/>
        <v>0.68774552241316123</v>
      </c>
      <c r="F24" s="7">
        <f t="shared" si="1"/>
        <v>1.7812534574106356</v>
      </c>
      <c r="G24" s="1"/>
    </row>
    <row r="25" spans="2:7" x14ac:dyDescent="0.25">
      <c r="B25" s="1" t="s">
        <v>10</v>
      </c>
      <c r="C25" s="13">
        <f>Area!D30</f>
        <v>238548.23990029385</v>
      </c>
      <c r="D25">
        <v>158800</v>
      </c>
      <c r="E25" s="7">
        <f t="shared" si="0"/>
        <v>0.6656934466017177</v>
      </c>
      <c r="F25" s="7">
        <f t="shared" si="1"/>
        <v>1.724138819798182</v>
      </c>
      <c r="G25" s="1"/>
    </row>
    <row r="26" spans="2:7" x14ac:dyDescent="0.25">
      <c r="B26" s="1" t="s">
        <v>110</v>
      </c>
      <c r="C26" s="13">
        <f>Area!D31</f>
        <v>42477.498908192523</v>
      </c>
      <c r="D26">
        <v>150000</v>
      </c>
      <c r="E26" s="7">
        <f t="shared" si="0"/>
        <v>3.531281357318095</v>
      </c>
      <c r="F26" s="7">
        <f t="shared" si="1"/>
        <v>9.1459804852554374</v>
      </c>
      <c r="G26" s="1"/>
    </row>
    <row r="27" spans="2:7" x14ac:dyDescent="0.25">
      <c r="B27" s="1" t="s">
        <v>157</v>
      </c>
      <c r="C27" s="13">
        <f>Area!D32</f>
        <v>5663.6665210923366</v>
      </c>
      <c r="D27">
        <v>71000</v>
      </c>
      <c r="E27" s="7">
        <f t="shared" si="0"/>
        <v>12.536048818479237</v>
      </c>
      <c r="F27" s="7">
        <f t="shared" si="1"/>
        <v>32.468230722656806</v>
      </c>
      <c r="G27" s="1"/>
    </row>
    <row r="28" spans="2:7" x14ac:dyDescent="0.25">
      <c r="B28" s="1" t="s">
        <v>162</v>
      </c>
      <c r="C28" s="13">
        <f>Area!D33</f>
        <v>291543.97663337219</v>
      </c>
      <c r="D28">
        <f>700000-250000</f>
        <v>450000</v>
      </c>
      <c r="E28" s="7">
        <f t="shared" si="0"/>
        <v>1.5435064212144309</v>
      </c>
      <c r="F28" s="7">
        <f t="shared" si="1"/>
        <v>3.9976649207060078</v>
      </c>
      <c r="G28" s="1"/>
    </row>
    <row r="29" spans="2:7" x14ac:dyDescent="0.25">
      <c r="B29" s="1" t="s">
        <v>11</v>
      </c>
      <c r="C29" s="13">
        <f>Area!D34</f>
        <v>336516.18579490297</v>
      </c>
      <c r="D29">
        <v>1800000</v>
      </c>
      <c r="E29" s="7">
        <f t="shared" si="0"/>
        <v>5.3489254781255866</v>
      </c>
      <c r="F29" s="7">
        <f t="shared" si="1"/>
        <v>13.853659080050315</v>
      </c>
      <c r="G29" s="1"/>
    </row>
    <row r="30" spans="2:7" x14ac:dyDescent="0.25">
      <c r="B30" s="1" t="s">
        <v>12</v>
      </c>
      <c r="C30" s="13">
        <f>Area!D35</f>
        <v>106126.32266903973</v>
      </c>
      <c r="D30">
        <v>275000</v>
      </c>
      <c r="E30" s="7">
        <f t="shared" si="0"/>
        <v>2.5912515677905974</v>
      </c>
      <c r="F30" s="7">
        <f t="shared" si="1"/>
        <v>6.7113135072871861</v>
      </c>
      <c r="G30" s="1"/>
    </row>
    <row r="31" spans="2:7" x14ac:dyDescent="0.25">
      <c r="B31" s="1" t="s">
        <v>13</v>
      </c>
      <c r="C31" s="13">
        <f>Area!D36</f>
        <v>44365.387748556634</v>
      </c>
      <c r="D31">
        <v>41000</v>
      </c>
      <c r="E31" s="7">
        <f t="shared" si="0"/>
        <v>0.92414384457473564</v>
      </c>
      <c r="F31" s="7">
        <f t="shared" si="1"/>
        <v>2.393522552524296</v>
      </c>
      <c r="G31" s="1"/>
    </row>
    <row r="32" spans="2:7" x14ac:dyDescent="0.25">
      <c r="B32" s="1" t="s">
        <v>14</v>
      </c>
      <c r="C32" s="13">
        <f>Area!D37</f>
        <v>81583.767744306271</v>
      </c>
      <c r="D32">
        <v>266000</v>
      </c>
      <c r="E32" s="7">
        <f t="shared" si="0"/>
        <v>3.2604525061122116</v>
      </c>
      <c r="F32" s="7">
        <f t="shared" si="1"/>
        <v>8.4445366926672527</v>
      </c>
      <c r="G32" s="1"/>
    </row>
    <row r="33" spans="2:7" x14ac:dyDescent="0.25">
      <c r="B33" s="1" t="s">
        <v>15</v>
      </c>
      <c r="C33" s="13">
        <f>Area!D38</f>
        <v>610934.31366211502</v>
      </c>
      <c r="D33">
        <v>2618200</v>
      </c>
      <c r="E33" s="7">
        <f t="shared" si="0"/>
        <v>4.2855671083618798</v>
      </c>
      <c r="F33" s="7">
        <f t="shared" si="1"/>
        <v>11.099572414444577</v>
      </c>
      <c r="G33" s="1"/>
    </row>
    <row r="34" spans="2:7" x14ac:dyDescent="0.25">
      <c r="B34" s="1" t="s">
        <v>161</v>
      </c>
      <c r="C34" s="13">
        <f>Area!D39</f>
        <v>641477.65811514866</v>
      </c>
      <c r="D34" s="11">
        <f>2618200-D7</f>
        <v>2518200</v>
      </c>
      <c r="E34" s="7">
        <f t="shared" si="0"/>
        <v>3.9256238594485384</v>
      </c>
      <c r="F34" s="7">
        <f t="shared" si="1"/>
        <v>10.167323296560335</v>
      </c>
      <c r="G34" s="1"/>
    </row>
    <row r="35" spans="2:7" x14ac:dyDescent="0.25">
      <c r="B35" s="1" t="s">
        <v>16</v>
      </c>
      <c r="C35" s="13">
        <f>Area!D40</f>
        <v>30947.892061683124</v>
      </c>
      <c r="D35">
        <v>85500</v>
      </c>
      <c r="E35" s="7">
        <f t="shared" si="0"/>
        <v>2.7627083560194508</v>
      </c>
      <c r="F35" s="7">
        <f t="shared" si="1"/>
        <v>7.1553847325821955</v>
      </c>
      <c r="G35" s="1"/>
    </row>
    <row r="36" spans="2:7" x14ac:dyDescent="0.25">
      <c r="B36" s="1" t="s">
        <v>17</v>
      </c>
      <c r="C36" s="13">
        <f>Area!D41</f>
        <v>210095.05809194906</v>
      </c>
      <c r="D36">
        <v>395000</v>
      </c>
      <c r="E36" s="7">
        <f t="shared" si="0"/>
        <v>1.8801013388288574</v>
      </c>
      <c r="F36" s="7">
        <f t="shared" si="1"/>
        <v>4.8694421132987067</v>
      </c>
      <c r="G36" s="1"/>
    </row>
    <row r="37" spans="2:7" x14ac:dyDescent="0.25">
      <c r="B37" s="1" t="s">
        <v>18</v>
      </c>
      <c r="C37" s="13">
        <f>Area!D42</f>
        <v>833570.347622197</v>
      </c>
      <c r="D37">
        <v>500000</v>
      </c>
      <c r="E37" s="7">
        <f t="shared" si="0"/>
        <v>0.59982939823408565</v>
      </c>
      <c r="F37" s="7">
        <f t="shared" si="1"/>
        <v>1.553551647580395</v>
      </c>
      <c r="G37" s="1"/>
    </row>
    <row r="38" spans="2:7" x14ac:dyDescent="0.25">
      <c r="B38" s="1" t="s">
        <v>19</v>
      </c>
      <c r="C38" s="13">
        <f>Area!D43</f>
        <v>118262.75092852331</v>
      </c>
      <c r="D38">
        <v>468000</v>
      </c>
      <c r="E38" s="7">
        <f t="shared" si="0"/>
        <v>3.9572899862853181</v>
      </c>
      <c r="F38" s="7">
        <f t="shared" si="1"/>
        <v>10.249338222245205</v>
      </c>
      <c r="G38" s="1"/>
    </row>
    <row r="39" spans="2:7" x14ac:dyDescent="0.25">
      <c r="B39" s="1" t="s">
        <v>160</v>
      </c>
      <c r="C39" s="13">
        <f>Area!D44</f>
        <v>141996.21063595786</v>
      </c>
      <c r="D39">
        <f>476000-120000</f>
        <v>356000</v>
      </c>
      <c r="E39" s="7">
        <f t="shared" si="0"/>
        <v>2.5071091573893711</v>
      </c>
      <c r="F39" s="7">
        <f t="shared" si="1"/>
        <v>6.4933855752867666</v>
      </c>
      <c r="G39" s="1"/>
    </row>
    <row r="40" spans="2:7" x14ac:dyDescent="0.25">
      <c r="B40" s="1" t="s">
        <v>20</v>
      </c>
      <c r="C40" s="13">
        <f>Area!D45</f>
        <v>41466.129886568895</v>
      </c>
      <c r="D40">
        <v>138500</v>
      </c>
      <c r="E40" s="7">
        <f t="shared" si="0"/>
        <v>3.340075391141359</v>
      </c>
      <c r="F40" s="7">
        <f t="shared" si="1"/>
        <v>8.6507591028830699</v>
      </c>
      <c r="G40" s="1"/>
    </row>
    <row r="41" spans="2:7" x14ac:dyDescent="0.25">
      <c r="B41" s="1" t="s">
        <v>21</v>
      </c>
      <c r="C41" s="13">
        <f>Area!D46</f>
        <v>74639.033795824012</v>
      </c>
      <c r="D41">
        <v>380000</v>
      </c>
      <c r="E41" s="7">
        <f t="shared" si="0"/>
        <v>5.0911698701713455</v>
      </c>
      <c r="F41" s="7">
        <f t="shared" si="1"/>
        <v>13.186074845950928</v>
      </c>
      <c r="G41" s="1"/>
    </row>
    <row r="42" spans="2:7" x14ac:dyDescent="0.25">
      <c r="B42" s="1" t="s">
        <v>22</v>
      </c>
      <c r="C42" s="13">
        <f>Area!D47</f>
        <v>190676.77287677533</v>
      </c>
      <c r="D42">
        <v>35000</v>
      </c>
      <c r="E42" s="7">
        <f t="shared" si="0"/>
        <v>0.18355670421702969</v>
      </c>
      <c r="F42" s="7">
        <f t="shared" si="1"/>
        <v>0.47540987670882229</v>
      </c>
      <c r="G42" s="1"/>
    </row>
    <row r="43" spans="2:7" x14ac:dyDescent="0.25">
      <c r="B43" s="1" t="s">
        <v>23</v>
      </c>
      <c r="C43" s="13">
        <f>Area!D48</f>
        <v>31419.864271774153</v>
      </c>
      <c r="D43">
        <v>154000</v>
      </c>
      <c r="E43" s="7">
        <f t="shared" si="0"/>
        <v>4.901357901101596</v>
      </c>
      <c r="F43" s="7">
        <f t="shared" si="1"/>
        <v>12.694463900994029</v>
      </c>
      <c r="G43" s="1"/>
    </row>
    <row r="44" spans="2:7" x14ac:dyDescent="0.25">
      <c r="B44" s="1" t="s">
        <v>24</v>
      </c>
      <c r="C44" s="13">
        <f>Area!D49</f>
        <v>135725.72270189133</v>
      </c>
      <c r="D44">
        <v>420000</v>
      </c>
      <c r="E44" s="7">
        <f t="shared" si="0"/>
        <v>3.0944760627467067</v>
      </c>
      <c r="F44" s="7">
        <f t="shared" si="1"/>
        <v>8.0146595012372543</v>
      </c>
      <c r="G44" s="1"/>
    </row>
    <row r="45" spans="2:7" x14ac:dyDescent="0.25">
      <c r="B45" s="1" t="s">
        <v>104</v>
      </c>
      <c r="C45" s="13">
        <f>Area!D50</f>
        <v>134579.50447738456</v>
      </c>
      <c r="D45">
        <v>50000</v>
      </c>
      <c r="E45" s="7">
        <f t="shared" si="0"/>
        <v>0.37152759771382765</v>
      </c>
      <c r="F45" s="7">
        <f t="shared" si="1"/>
        <v>0.96225245586354824</v>
      </c>
      <c r="G45" s="1"/>
    </row>
    <row r="46" spans="2:7" x14ac:dyDescent="0.25">
      <c r="B46" s="1" t="s">
        <v>25</v>
      </c>
      <c r="C46" s="13">
        <f>Area!D51</f>
        <v>139771.19878838587</v>
      </c>
      <c r="D46">
        <v>27000</v>
      </c>
      <c r="E46" s="7">
        <f t="shared" si="0"/>
        <v>0.19317284414851521</v>
      </c>
      <c r="F46" s="7">
        <f t="shared" si="1"/>
        <v>0.5003155750255508</v>
      </c>
      <c r="G46" s="1"/>
    </row>
    <row r="47" spans="2:7" x14ac:dyDescent="0.25">
      <c r="B47" s="1" t="s">
        <v>26</v>
      </c>
      <c r="C47" s="13">
        <f>Area!D52</f>
        <v>211308.7009178974</v>
      </c>
      <c r="D47">
        <v>209000</v>
      </c>
      <c r="E47" s="7">
        <f t="shared" si="0"/>
        <v>0.98907427423542571</v>
      </c>
      <c r="F47" s="7">
        <f t="shared" si="1"/>
        <v>2.5616916623986037</v>
      </c>
      <c r="G47" s="1"/>
    </row>
    <row r="48" spans="2:7" x14ac:dyDescent="0.25">
      <c r="B48" s="1" t="s">
        <v>27</v>
      </c>
      <c r="C48" s="13">
        <f>Area!D53</f>
        <v>118127.90172564016</v>
      </c>
      <c r="D48">
        <v>144000</v>
      </c>
      <c r="E48" s="7">
        <f t="shared" si="0"/>
        <v>1.2190176740330958</v>
      </c>
      <c r="F48" s="7">
        <f t="shared" si="1"/>
        <v>3.1572425784717399</v>
      </c>
      <c r="G48" s="1"/>
    </row>
    <row r="49" spans="2:7" x14ac:dyDescent="0.25">
      <c r="B49" s="1" t="s">
        <v>28</v>
      </c>
      <c r="C49" s="13">
        <f>Area!D54</f>
        <v>269159.00895476912</v>
      </c>
      <c r="D49">
        <v>55000</v>
      </c>
      <c r="E49" s="7">
        <f t="shared" si="0"/>
        <v>0.20434017874260521</v>
      </c>
      <c r="F49" s="7">
        <f t="shared" si="1"/>
        <v>0.52923885072495147</v>
      </c>
      <c r="G49" s="1"/>
    </row>
    <row r="50" spans="2:7" x14ac:dyDescent="0.25">
      <c r="B50" s="1" t="s">
        <v>29</v>
      </c>
      <c r="C50" s="13">
        <f>Area!D55</f>
        <v>142400.75824460731</v>
      </c>
      <c r="D50">
        <v>125000</v>
      </c>
      <c r="E50" s="7">
        <f t="shared" si="0"/>
        <v>0.87780431467424247</v>
      </c>
      <c r="F50" s="7">
        <f t="shared" si="1"/>
        <v>2.27350367176094</v>
      </c>
      <c r="G50" s="1"/>
    </row>
    <row r="51" spans="2:7" x14ac:dyDescent="0.25">
      <c r="B51" s="1" t="s">
        <v>30</v>
      </c>
      <c r="C51" s="13">
        <f>Area!D56</f>
        <v>120824.88578330318</v>
      </c>
      <c r="D51">
        <v>195000</v>
      </c>
      <c r="E51" s="7">
        <f t="shared" si="0"/>
        <v>1.6139059328367857</v>
      </c>
      <c r="F51" s="7">
        <f t="shared" si="1"/>
        <v>4.1799988936518995</v>
      </c>
      <c r="G51" s="1"/>
    </row>
    <row r="52" spans="2:7" x14ac:dyDescent="0.25">
      <c r="B52" s="1" t="s">
        <v>31</v>
      </c>
      <c r="C52" s="13">
        <f>Area!D57</f>
        <v>336111.63818625355</v>
      </c>
      <c r="D52">
        <v>104000</v>
      </c>
      <c r="E52" s="7">
        <f t="shared" si="0"/>
        <v>0.30942100238245618</v>
      </c>
      <c r="F52" s="7">
        <f t="shared" si="1"/>
        <v>0.80139704633090769</v>
      </c>
      <c r="G52" s="1"/>
    </row>
    <row r="53" spans="2:7" x14ac:dyDescent="0.25">
      <c r="B53" s="1" t="s">
        <v>118</v>
      </c>
      <c r="C53" s="13">
        <f>Area!D58</f>
        <v>287363.65134399448</v>
      </c>
      <c r="D53">
        <v>450000</v>
      </c>
      <c r="E53" s="7">
        <f t="shared" si="0"/>
        <v>1.565960057562459</v>
      </c>
      <c r="F53" s="7">
        <f t="shared" si="1"/>
        <v>4.055819595760858</v>
      </c>
      <c r="G53" s="1"/>
    </row>
    <row r="54" spans="2:7" x14ac:dyDescent="0.25">
      <c r="B54" s="1" t="s">
        <v>32</v>
      </c>
      <c r="C54" s="13">
        <f>Area!D59</f>
        <v>138422.70675955436</v>
      </c>
      <c r="D54">
        <v>273000</v>
      </c>
      <c r="E54" s="7">
        <f t="shared" si="0"/>
        <v>1.9722197780326001</v>
      </c>
      <c r="F54" s="7">
        <f t="shared" si="1"/>
        <v>5.1080278735479228</v>
      </c>
      <c r="G54" s="1"/>
    </row>
    <row r="55" spans="2:7" x14ac:dyDescent="0.25">
      <c r="B55" s="1" t="s">
        <v>33</v>
      </c>
      <c r="C55" s="13">
        <f>Area!D60</f>
        <v>67761.724448783309</v>
      </c>
      <c r="D55">
        <v>370000</v>
      </c>
      <c r="E55" s="7">
        <f t="shared" si="0"/>
        <v>5.4603096808679803</v>
      </c>
      <c r="F55" s="7">
        <f t="shared" si="1"/>
        <v>14.142142959290499</v>
      </c>
      <c r="G55" s="1"/>
    </row>
    <row r="56" spans="2:7" x14ac:dyDescent="0.25">
      <c r="B56" s="1" t="s">
        <v>34</v>
      </c>
      <c r="C56" s="13">
        <f>Area!D61</f>
        <v>81111.795534215242</v>
      </c>
      <c r="D56">
        <v>392200</v>
      </c>
      <c r="E56" s="7">
        <f t="shared" si="0"/>
        <v>4.8353016650279796</v>
      </c>
      <c r="F56" s="7">
        <f t="shared" si="1"/>
        <v>12.523378964698395</v>
      </c>
      <c r="G56" s="1"/>
    </row>
    <row r="57" spans="2:7" x14ac:dyDescent="0.25">
      <c r="B57" s="1" t="s">
        <v>35</v>
      </c>
      <c r="C57" s="13">
        <f>Area!D62</f>
        <v>111655.13998724891</v>
      </c>
      <c r="D57">
        <v>538400</v>
      </c>
      <c r="E57" s="7">
        <f t="shared" si="0"/>
        <v>4.8219902824132017</v>
      </c>
      <c r="F57" s="7">
        <f t="shared" si="1"/>
        <v>12.488902627837209</v>
      </c>
      <c r="G57" s="1"/>
    </row>
    <row r="58" spans="2:7" x14ac:dyDescent="0.25">
      <c r="B58" s="1" t="s">
        <v>36</v>
      </c>
      <c r="C58" s="13">
        <f>Area!D63</f>
        <v>189732.82845659327</v>
      </c>
      <c r="D58">
        <v>277400</v>
      </c>
      <c r="E58" s="7">
        <f t="shared" si="0"/>
        <v>1.4620558933134919</v>
      </c>
      <c r="F58" s="7">
        <f t="shared" si="1"/>
        <v>3.786708935238595</v>
      </c>
      <c r="G58" s="1"/>
    </row>
    <row r="59" spans="2:7" x14ac:dyDescent="0.25">
      <c r="B59" s="1" t="s">
        <v>37</v>
      </c>
      <c r="C59" s="13">
        <f>Area!D64</f>
        <v>175641.08675530402</v>
      </c>
      <c r="D59">
        <v>682200</v>
      </c>
      <c r="E59" s="7">
        <f t="shared" si="0"/>
        <v>3.8840570427033008</v>
      </c>
      <c r="F59" s="7">
        <f t="shared" si="1"/>
        <v>10.059665691198958</v>
      </c>
      <c r="G59" s="1"/>
    </row>
    <row r="60" spans="2:7" x14ac:dyDescent="0.25">
      <c r="B60" s="1" t="s">
        <v>38</v>
      </c>
      <c r="C60" s="13">
        <f>Area!D65</f>
        <v>150693.9842219211</v>
      </c>
      <c r="D60">
        <v>751850</v>
      </c>
      <c r="E60" s="7">
        <f t="shared" si="0"/>
        <v>4.9892502602677231</v>
      </c>
      <c r="F60" s="7">
        <f t="shared" si="1"/>
        <v>12.922104159698016</v>
      </c>
      <c r="G60" s="1"/>
    </row>
    <row r="61" spans="2:7" x14ac:dyDescent="0.25">
      <c r="B61" s="1" t="s">
        <v>39</v>
      </c>
      <c r="C61" s="13">
        <f>Area!D66</f>
        <v>34925.943546736074</v>
      </c>
      <c r="D61">
        <v>10000</v>
      </c>
      <c r="E61" s="7">
        <f t="shared" si="0"/>
        <v>0.28632011005281854</v>
      </c>
      <c r="F61" s="7">
        <f t="shared" si="1"/>
        <v>0.7415659852909815</v>
      </c>
      <c r="G61" s="1"/>
    </row>
    <row r="62" spans="2:7" x14ac:dyDescent="0.25">
      <c r="B62" s="1" t="s">
        <v>40</v>
      </c>
      <c r="C62" s="13">
        <f>Area!D67</f>
        <v>175708.51135674556</v>
      </c>
      <c r="D62">
        <v>668800</v>
      </c>
      <c r="E62" s="7">
        <f t="shared" si="0"/>
        <v>3.8063039453001681</v>
      </c>
      <c r="F62" s="7">
        <f t="shared" si="1"/>
        <v>9.858286010691911</v>
      </c>
    </row>
    <row r="63" spans="2:7" x14ac:dyDescent="0.25">
      <c r="B63" s="1" t="s">
        <v>63</v>
      </c>
      <c r="C63" s="13">
        <f>Area!D68</f>
        <v>20294.805033914203</v>
      </c>
      <c r="D63">
        <v>177800</v>
      </c>
      <c r="E63" s="7">
        <f t="shared" si="0"/>
        <v>8.7608626790394055</v>
      </c>
      <c r="F63" s="7">
        <f t="shared" si="1"/>
        <v>22.690539492256981</v>
      </c>
    </row>
    <row r="64" spans="2:7" x14ac:dyDescent="0.25">
      <c r="B64" s="1" t="s">
        <v>60</v>
      </c>
      <c r="C64" s="13">
        <f>Area!D69</f>
        <v>70256.434702121594</v>
      </c>
      <c r="D64">
        <f>40000+120000</f>
        <v>160000</v>
      </c>
      <c r="E64" s="7">
        <f t="shared" si="0"/>
        <v>2.2773714703625338</v>
      </c>
      <c r="F64" s="7">
        <f t="shared" si="1"/>
        <v>5.8983674530630088</v>
      </c>
    </row>
    <row r="65" spans="2:6" x14ac:dyDescent="0.25">
      <c r="B65" s="1" t="s">
        <v>41</v>
      </c>
      <c r="C65" s="13">
        <f>Area!D70</f>
        <v>407918.83872153139</v>
      </c>
      <c r="D65">
        <v>120000</v>
      </c>
      <c r="E65" s="7">
        <f t="shared" si="0"/>
        <v>0.29417616596501156</v>
      </c>
      <c r="F65" s="7">
        <f t="shared" si="1"/>
        <v>0.7619130850526844</v>
      </c>
    </row>
    <row r="66" spans="2:6" x14ac:dyDescent="0.25">
      <c r="B66" s="1" t="s">
        <v>42</v>
      </c>
      <c r="C66" s="13">
        <f>Area!D71</f>
        <v>126690.82610872023</v>
      </c>
      <c r="D66">
        <v>305900</v>
      </c>
      <c r="E66" s="7">
        <f t="shared" si="0"/>
        <v>2.4145394690022046</v>
      </c>
      <c r="F66" s="7">
        <f t="shared" si="1"/>
        <v>6.2536310845377772</v>
      </c>
    </row>
    <row r="67" spans="2:6" x14ac:dyDescent="0.25">
      <c r="B67" s="1" t="s">
        <v>43</v>
      </c>
      <c r="C67" s="13">
        <f>Area!D72</f>
        <v>522405.81196932646</v>
      </c>
      <c r="D67">
        <v>1628300</v>
      </c>
      <c r="E67" s="7">
        <f t="shared" si="0"/>
        <v>3.1169255063640202</v>
      </c>
      <c r="F67" s="7">
        <f t="shared" si="1"/>
        <v>8.0728033171649471</v>
      </c>
    </row>
  </sheetData>
  <autoFilter ref="B5:F67" xr:uid="{6659AC3A-4381-4EB6-A668-F106FEA610A4}"/>
  <pageMargins left="0.7" right="0.7" top="0.75" bottom="0.75" header="0.3" footer="0.3"/>
  <pageSetup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391AB-75B6-493C-891D-CF1943AE76F3}">
  <dimension ref="A1:O95"/>
  <sheetViews>
    <sheetView tabSelected="1" workbookViewId="0">
      <pane xSplit="6030" ySplit="4800" topLeftCell="H12" activePane="bottomRight"/>
      <selection activeCell="B3" sqref="B3"/>
      <selection pane="topRight" activeCell="E7" sqref="E7"/>
      <selection pane="bottomLeft" activeCell="A14" sqref="A14"/>
      <selection pane="bottomRight" activeCell="I14" sqref="I14"/>
    </sheetView>
  </sheetViews>
  <sheetFormatPr defaultRowHeight="15" x14ac:dyDescent="0.25"/>
  <cols>
    <col min="1" max="1" width="32.85546875" bestFit="1" customWidth="1"/>
    <col min="2" max="2" width="20.85546875" customWidth="1"/>
    <col min="3" max="3" width="10.7109375" bestFit="1" customWidth="1"/>
    <col min="4" max="4" width="10.42578125" bestFit="1" customWidth="1"/>
    <col min="5" max="5" width="16" bestFit="1" customWidth="1"/>
    <col min="6" max="6" width="16" customWidth="1"/>
    <col min="7" max="7" width="24.85546875" customWidth="1"/>
    <col min="8" max="11" width="22.5703125" customWidth="1"/>
    <col min="12" max="12" width="20.7109375" customWidth="1"/>
    <col min="13" max="13" width="17.7109375" customWidth="1"/>
    <col min="14" max="14" width="14.28515625" customWidth="1"/>
    <col min="15" max="15" width="12" customWidth="1"/>
  </cols>
  <sheetData>
    <row r="1" spans="1:15" x14ac:dyDescent="0.25">
      <c r="A1" t="s">
        <v>208</v>
      </c>
    </row>
    <row r="3" spans="1:15" x14ac:dyDescent="0.25">
      <c r="A3" t="s">
        <v>195</v>
      </c>
    </row>
    <row r="4" spans="1:15" x14ac:dyDescent="0.25">
      <c r="A4" t="s">
        <v>196</v>
      </c>
    </row>
    <row r="5" spans="1:15" x14ac:dyDescent="0.25">
      <c r="A5" s="22" t="s">
        <v>199</v>
      </c>
    </row>
    <row r="6" spans="1:15" x14ac:dyDescent="0.25">
      <c r="A6" s="22" t="s">
        <v>200</v>
      </c>
    </row>
    <row r="7" spans="1:15" ht="15.75" customHeight="1" x14ac:dyDescent="0.25"/>
    <row r="8" spans="1:15" ht="21" x14ac:dyDescent="0.35">
      <c r="A8" s="19" t="s">
        <v>197</v>
      </c>
      <c r="B8" s="6"/>
      <c r="H8" s="32"/>
      <c r="I8" s="32"/>
      <c r="J8" s="32"/>
      <c r="K8" s="33"/>
    </row>
    <row r="9" spans="1:15" ht="21" x14ac:dyDescent="0.35">
      <c r="A9" s="19"/>
      <c r="B9" s="6"/>
      <c r="C9" s="41" t="s">
        <v>198</v>
      </c>
      <c r="D9" s="42"/>
      <c r="E9" s="42"/>
      <c r="F9" s="43"/>
      <c r="G9" s="44" t="s">
        <v>202</v>
      </c>
      <c r="H9" s="23" t="s">
        <v>204</v>
      </c>
      <c r="I9" s="24"/>
      <c r="J9" s="25"/>
      <c r="K9" s="23" t="s">
        <v>205</v>
      </c>
      <c r="L9" s="24"/>
      <c r="M9" s="24"/>
      <c r="N9" s="24"/>
      <c r="O9" s="25"/>
    </row>
    <row r="10" spans="1:15" ht="18.75" x14ac:dyDescent="0.3">
      <c r="A10" s="19"/>
      <c r="B10" s="6"/>
      <c r="C10" s="35"/>
      <c r="D10" s="33"/>
      <c r="E10" s="33"/>
      <c r="F10" s="36"/>
      <c r="G10" s="37" t="s">
        <v>201</v>
      </c>
      <c r="H10" s="35"/>
      <c r="I10" s="33"/>
      <c r="J10" s="36"/>
      <c r="K10" s="35"/>
      <c r="L10" s="33"/>
      <c r="M10" s="33"/>
      <c r="N10" s="33"/>
      <c r="O10" s="36"/>
    </row>
    <row r="11" spans="1:15" ht="21" x14ac:dyDescent="0.35">
      <c r="B11" s="34"/>
      <c r="C11" s="35"/>
      <c r="D11" s="33"/>
      <c r="E11" s="33"/>
      <c r="F11" s="36"/>
      <c r="G11" s="38">
        <v>8</v>
      </c>
      <c r="H11" s="41" t="s">
        <v>198</v>
      </c>
      <c r="I11" s="46"/>
      <c r="J11" s="50" t="s">
        <v>202</v>
      </c>
      <c r="K11" s="35"/>
      <c r="L11" s="53" t="s">
        <v>198</v>
      </c>
      <c r="M11" s="46"/>
      <c r="N11" s="42" t="s">
        <v>202</v>
      </c>
      <c r="O11" s="43"/>
    </row>
    <row r="12" spans="1:15" ht="37.5" x14ac:dyDescent="0.3">
      <c r="A12" s="18" t="s">
        <v>120</v>
      </c>
      <c r="B12" s="20" t="s">
        <v>149</v>
      </c>
      <c r="C12" s="26" t="s">
        <v>171</v>
      </c>
      <c r="D12" s="27" t="s">
        <v>172</v>
      </c>
      <c r="E12" s="27" t="s">
        <v>173</v>
      </c>
      <c r="F12" s="20" t="s">
        <v>194</v>
      </c>
      <c r="G12" s="39" t="s">
        <v>203</v>
      </c>
      <c r="H12" s="26" t="s">
        <v>174</v>
      </c>
      <c r="I12" s="47" t="s">
        <v>193</v>
      </c>
      <c r="J12" s="20" t="s">
        <v>193</v>
      </c>
      <c r="K12" s="26" t="s">
        <v>156</v>
      </c>
      <c r="L12" s="54" t="s">
        <v>206</v>
      </c>
      <c r="M12" s="55" t="s">
        <v>207</v>
      </c>
      <c r="N12" s="27" t="s">
        <v>206</v>
      </c>
      <c r="O12" s="51" t="s">
        <v>207</v>
      </c>
    </row>
    <row r="13" spans="1:15" x14ac:dyDescent="0.25">
      <c r="A13" t="s">
        <v>159</v>
      </c>
      <c r="B13" s="21">
        <f>Area!D11</f>
        <v>835255.96265823639</v>
      </c>
      <c r="C13" s="28">
        <v>3</v>
      </c>
      <c r="D13" s="29">
        <v>3</v>
      </c>
      <c r="E13" s="29">
        <v>4</v>
      </c>
      <c r="F13" s="30">
        <v>1</v>
      </c>
      <c r="G13" s="40">
        <v>0.15</v>
      </c>
      <c r="H13" s="45">
        <f>C13*(D13/3)*(E13/3)*F13</f>
        <v>4</v>
      </c>
      <c r="I13" s="48">
        <f>B13*H13</f>
        <v>3341023.8506329455</v>
      </c>
      <c r="J13" s="49">
        <f>G13*B13*250/$G$11</f>
        <v>3915262.3249604832</v>
      </c>
      <c r="K13" s="52">
        <f>Density!D6</f>
        <v>3686100</v>
      </c>
      <c r="L13" s="56">
        <f>I13</f>
        <v>3341023.8506329455</v>
      </c>
      <c r="M13" s="57">
        <f>(L13-K13)/K13</f>
        <v>-9.3615514871287941E-2</v>
      </c>
      <c r="N13" s="58">
        <f>J13</f>
        <v>3915262.3249604832</v>
      </c>
      <c r="O13" s="59">
        <f>(N13-K13)/K13</f>
        <v>6.2169318510209501E-2</v>
      </c>
    </row>
    <row r="14" spans="1:15" x14ac:dyDescent="0.25">
      <c r="A14" t="s">
        <v>105</v>
      </c>
      <c r="B14" s="21">
        <f>Area!D12</f>
        <v>163302.38469149568</v>
      </c>
      <c r="C14" s="28">
        <v>1</v>
      </c>
      <c r="D14" s="29">
        <v>3</v>
      </c>
      <c r="E14" s="29">
        <v>3</v>
      </c>
      <c r="F14" s="30">
        <v>1</v>
      </c>
      <c r="G14" s="40">
        <v>0.02</v>
      </c>
      <c r="H14" s="45">
        <f t="shared" ref="H14:H74" si="0">C14*(D14/3)*(E14/3)*F14</f>
        <v>1</v>
      </c>
      <c r="I14" s="48">
        <f t="shared" ref="I14:I74" si="1">B14*H14</f>
        <v>163302.38469149568</v>
      </c>
      <c r="J14" s="49">
        <f t="shared" ref="J14:J74" si="2">G14*B14*250/$G$11</f>
        <v>102063.99043218482</v>
      </c>
      <c r="K14" s="52">
        <f>Density!D7</f>
        <v>100000</v>
      </c>
      <c r="L14" s="56">
        <f t="shared" ref="L14:L74" si="3">I14</f>
        <v>163302.38469149568</v>
      </c>
      <c r="M14" s="57">
        <f t="shared" ref="M14:M74" si="4">(L14-K14)/K14</f>
        <v>0.63302384691495683</v>
      </c>
      <c r="N14" s="58">
        <f t="shared" ref="N14:N74" si="5">J14</f>
        <v>102063.99043218482</v>
      </c>
      <c r="O14" s="59">
        <f t="shared" ref="O14:O74" si="6">(N14-K14)/K14</f>
        <v>2.0639904321848153E-2</v>
      </c>
    </row>
    <row r="15" spans="1:15" x14ac:dyDescent="0.25">
      <c r="A15" s="1" t="s">
        <v>0</v>
      </c>
      <c r="B15" s="21">
        <f>Area!D13</f>
        <v>391399.8113683454</v>
      </c>
      <c r="C15" s="28">
        <v>2</v>
      </c>
      <c r="D15" s="31">
        <v>2</v>
      </c>
      <c r="E15" s="31">
        <v>2</v>
      </c>
      <c r="F15" s="30">
        <v>1</v>
      </c>
      <c r="G15" s="40">
        <v>0.03</v>
      </c>
      <c r="H15" s="45">
        <f t="shared" si="0"/>
        <v>0.88888888888888884</v>
      </c>
      <c r="I15" s="48">
        <f t="shared" si="1"/>
        <v>347910.94343852921</v>
      </c>
      <c r="J15" s="49">
        <f t="shared" si="2"/>
        <v>366937.32315782382</v>
      </c>
      <c r="K15" s="52">
        <f>Density!D8</f>
        <v>475200</v>
      </c>
      <c r="L15" s="56">
        <f t="shared" si="3"/>
        <v>347910.94343852921</v>
      </c>
      <c r="M15" s="57">
        <f t="shared" si="4"/>
        <v>-0.26786417626572134</v>
      </c>
      <c r="N15" s="58">
        <f t="shared" si="5"/>
        <v>366937.32315782382</v>
      </c>
      <c r="O15" s="59">
        <f t="shared" si="6"/>
        <v>-0.2278254984052529</v>
      </c>
    </row>
    <row r="16" spans="1:15" x14ac:dyDescent="0.25">
      <c r="A16" s="1" t="s">
        <v>1</v>
      </c>
      <c r="B16" s="21">
        <f>Area!D14</f>
        <v>94866.414228296635</v>
      </c>
      <c r="C16" s="28">
        <v>2</v>
      </c>
      <c r="D16" s="31">
        <v>3</v>
      </c>
      <c r="E16" s="31">
        <v>3</v>
      </c>
      <c r="F16" s="30">
        <v>1</v>
      </c>
      <c r="G16" s="40">
        <v>0.08</v>
      </c>
      <c r="H16" s="45">
        <f t="shared" si="0"/>
        <v>2</v>
      </c>
      <c r="I16" s="48">
        <f t="shared" si="1"/>
        <v>189732.82845659327</v>
      </c>
      <c r="J16" s="49">
        <f t="shared" si="2"/>
        <v>237166.0355707416</v>
      </c>
      <c r="K16" s="52">
        <f>Density!D9</f>
        <v>123880</v>
      </c>
      <c r="L16" s="56">
        <f t="shared" si="3"/>
        <v>189732.82845659327</v>
      </c>
      <c r="M16" s="57">
        <f t="shared" si="4"/>
        <v>0.53158563494182487</v>
      </c>
      <c r="N16" s="58">
        <f t="shared" si="5"/>
        <v>237166.0355707416</v>
      </c>
      <c r="O16" s="59">
        <f t="shared" si="6"/>
        <v>0.91448204367728125</v>
      </c>
    </row>
    <row r="17" spans="1:15" x14ac:dyDescent="0.25">
      <c r="A17" s="1" t="s">
        <v>2</v>
      </c>
      <c r="B17" s="21">
        <f>Area!D15</f>
        <v>165257.6981333014</v>
      </c>
      <c r="C17" s="28">
        <v>2</v>
      </c>
      <c r="D17" s="31">
        <v>1</v>
      </c>
      <c r="E17" s="31">
        <v>1</v>
      </c>
      <c r="F17" s="30">
        <v>1</v>
      </c>
      <c r="G17" s="40">
        <v>0.01</v>
      </c>
      <c r="H17" s="45">
        <f t="shared" si="0"/>
        <v>0.22222222222222221</v>
      </c>
      <c r="I17" s="48">
        <f t="shared" si="1"/>
        <v>36723.932918511418</v>
      </c>
      <c r="J17" s="49">
        <f t="shared" si="2"/>
        <v>51643.030666656683</v>
      </c>
      <c r="K17" s="52">
        <f>Density!D10</f>
        <v>110000</v>
      </c>
      <c r="L17" s="56">
        <f t="shared" si="3"/>
        <v>36723.932918511418</v>
      </c>
      <c r="M17" s="57">
        <f t="shared" si="4"/>
        <v>-0.66614606437716894</v>
      </c>
      <c r="N17" s="58">
        <f t="shared" si="5"/>
        <v>51643.030666656683</v>
      </c>
      <c r="O17" s="59">
        <f t="shared" si="6"/>
        <v>-0.53051790303039381</v>
      </c>
    </row>
    <row r="18" spans="1:15" x14ac:dyDescent="0.25">
      <c r="A18" s="1" t="s">
        <v>3</v>
      </c>
      <c r="B18" s="21">
        <f>Area!D16</f>
        <v>139501.50038261959</v>
      </c>
      <c r="C18" s="28">
        <v>1</v>
      </c>
      <c r="D18" s="31">
        <v>2</v>
      </c>
      <c r="E18" s="31">
        <v>3</v>
      </c>
      <c r="F18" s="30">
        <v>1</v>
      </c>
      <c r="G18" s="40">
        <v>0.03</v>
      </c>
      <c r="H18" s="45">
        <f t="shared" si="0"/>
        <v>0.66666666666666663</v>
      </c>
      <c r="I18" s="48">
        <f t="shared" si="1"/>
        <v>93001.000255079722</v>
      </c>
      <c r="J18" s="49">
        <f t="shared" si="2"/>
        <v>130782.65660870585</v>
      </c>
      <c r="K18" s="52">
        <f>Density!D11</f>
        <v>310000</v>
      </c>
      <c r="L18" s="56">
        <f t="shared" si="3"/>
        <v>93001.000255079722</v>
      </c>
      <c r="M18" s="57">
        <f t="shared" si="4"/>
        <v>-0.69999677337071065</v>
      </c>
      <c r="N18" s="58">
        <f t="shared" si="5"/>
        <v>130782.65660870585</v>
      </c>
      <c r="O18" s="59">
        <f t="shared" si="6"/>
        <v>-0.57812046255256178</v>
      </c>
    </row>
    <row r="19" spans="1:15" x14ac:dyDescent="0.25">
      <c r="A19" s="1" t="s">
        <v>68</v>
      </c>
      <c r="B19" s="21">
        <f>Area!D17</f>
        <v>207870.04624437704</v>
      </c>
      <c r="C19" s="28">
        <v>2</v>
      </c>
      <c r="D19" s="31">
        <v>0.3</v>
      </c>
      <c r="E19" s="31">
        <v>1</v>
      </c>
      <c r="F19" s="30">
        <v>1</v>
      </c>
      <c r="G19" s="40">
        <v>0.01</v>
      </c>
      <c r="H19" s="45">
        <f t="shared" si="0"/>
        <v>6.6666666666666652E-2</v>
      </c>
      <c r="I19" s="48">
        <f t="shared" si="1"/>
        <v>13858.003082958467</v>
      </c>
      <c r="J19" s="49">
        <f t="shared" si="2"/>
        <v>64959.389451367824</v>
      </c>
      <c r="K19" s="52">
        <f>Density!D12</f>
        <v>26500</v>
      </c>
      <c r="L19" s="56">
        <f t="shared" si="3"/>
        <v>13858.003082958467</v>
      </c>
      <c r="M19" s="57">
        <f t="shared" si="4"/>
        <v>-0.47705648743552959</v>
      </c>
      <c r="N19" s="58">
        <f t="shared" si="5"/>
        <v>64959.389451367824</v>
      </c>
      <c r="O19" s="59">
        <f t="shared" si="6"/>
        <v>1.4512977151459556</v>
      </c>
    </row>
    <row r="20" spans="1:15" x14ac:dyDescent="0.25">
      <c r="A20" s="1" t="s">
        <v>4</v>
      </c>
      <c r="B20" s="21">
        <f>Area!D18</f>
        <v>59131.375464261655</v>
      </c>
      <c r="C20" s="28">
        <v>5</v>
      </c>
      <c r="D20" s="31">
        <v>3</v>
      </c>
      <c r="E20" s="31">
        <v>4</v>
      </c>
      <c r="F20" s="30">
        <v>0.5</v>
      </c>
      <c r="G20" s="40">
        <v>0.08</v>
      </c>
      <c r="H20" s="45">
        <f t="shared" si="0"/>
        <v>3.333333333333333</v>
      </c>
      <c r="I20" s="48">
        <f t="shared" si="1"/>
        <v>197104.58488087216</v>
      </c>
      <c r="J20" s="49">
        <f t="shared" si="2"/>
        <v>147828.43866065415</v>
      </c>
      <c r="K20" s="52">
        <f>Density!D13</f>
        <v>140000</v>
      </c>
      <c r="L20" s="56">
        <f t="shared" si="3"/>
        <v>197104.58488087216</v>
      </c>
      <c r="M20" s="57">
        <f t="shared" si="4"/>
        <v>0.40788989200622972</v>
      </c>
      <c r="N20" s="58">
        <f t="shared" si="5"/>
        <v>147828.43866065415</v>
      </c>
      <c r="O20" s="59">
        <f t="shared" si="6"/>
        <v>5.5917419004672515E-2</v>
      </c>
    </row>
    <row r="21" spans="1:15" x14ac:dyDescent="0.25">
      <c r="A21" s="1" t="s">
        <v>167</v>
      </c>
      <c r="B21" s="21">
        <f>Area!D19</f>
        <v>20969.051048329959</v>
      </c>
      <c r="C21" s="28">
        <v>3</v>
      </c>
      <c r="D21" s="31">
        <v>3</v>
      </c>
      <c r="E21" s="31">
        <v>3</v>
      </c>
      <c r="F21" s="30">
        <v>1</v>
      </c>
      <c r="G21" s="40">
        <v>0.1</v>
      </c>
      <c r="H21" s="45">
        <f t="shared" si="0"/>
        <v>3</v>
      </c>
      <c r="I21" s="48">
        <f t="shared" si="1"/>
        <v>62907.153144989876</v>
      </c>
      <c r="J21" s="49">
        <f t="shared" si="2"/>
        <v>65528.28452603113</v>
      </c>
      <c r="K21" s="52">
        <f>Density!D14</f>
        <v>20000</v>
      </c>
      <c r="L21" s="56">
        <f t="shared" si="3"/>
        <v>62907.153144989876</v>
      </c>
      <c r="M21" s="57">
        <f t="shared" si="4"/>
        <v>2.1453576572494937</v>
      </c>
      <c r="N21" s="58">
        <f t="shared" si="5"/>
        <v>65528.28452603113</v>
      </c>
      <c r="O21" s="59">
        <f t="shared" si="6"/>
        <v>2.2764142263015565</v>
      </c>
    </row>
    <row r="22" spans="1:15" x14ac:dyDescent="0.25">
      <c r="A22" s="1" t="s">
        <v>62</v>
      </c>
      <c r="B22" s="21">
        <f>Area!D20</f>
        <v>12675.825071016181</v>
      </c>
      <c r="C22" s="28">
        <v>4</v>
      </c>
      <c r="D22" s="31">
        <v>4</v>
      </c>
      <c r="E22" s="31">
        <v>3</v>
      </c>
      <c r="F22" s="30">
        <v>2</v>
      </c>
      <c r="G22" s="40">
        <v>0.3</v>
      </c>
      <c r="H22" s="45">
        <f t="shared" si="0"/>
        <v>10.666666666666666</v>
      </c>
      <c r="I22" s="48">
        <f t="shared" si="1"/>
        <v>135208.80075750593</v>
      </c>
      <c r="J22" s="49">
        <f t="shared" si="2"/>
        <v>118835.86004077669</v>
      </c>
      <c r="K22" s="52">
        <f>Density!D15</f>
        <v>128000</v>
      </c>
      <c r="L22" s="56">
        <f t="shared" si="3"/>
        <v>135208.80075750593</v>
      </c>
      <c r="M22" s="57">
        <f t="shared" si="4"/>
        <v>5.6318755918015086E-2</v>
      </c>
      <c r="N22" s="58">
        <f t="shared" si="5"/>
        <v>118835.86004077669</v>
      </c>
      <c r="O22" s="59">
        <f t="shared" si="6"/>
        <v>-7.1594843431432076E-2</v>
      </c>
    </row>
    <row r="23" spans="1:15" x14ac:dyDescent="0.25">
      <c r="A23" s="1" t="s">
        <v>5</v>
      </c>
      <c r="B23" s="21">
        <f>Area!D21</f>
        <v>162021.31726410578</v>
      </c>
      <c r="C23" s="28">
        <v>4</v>
      </c>
      <c r="D23" s="31">
        <v>3</v>
      </c>
      <c r="E23" s="31">
        <v>3</v>
      </c>
      <c r="F23" s="30">
        <v>1</v>
      </c>
      <c r="G23" s="40">
        <v>0.2</v>
      </c>
      <c r="H23" s="45">
        <f t="shared" si="0"/>
        <v>4</v>
      </c>
      <c r="I23" s="48">
        <f t="shared" si="1"/>
        <v>648085.2690564231</v>
      </c>
      <c r="J23" s="49">
        <f t="shared" si="2"/>
        <v>1012633.2329006612</v>
      </c>
      <c r="K23" s="52">
        <f>Density!D16</f>
        <v>1960000</v>
      </c>
      <c r="L23" s="56">
        <f t="shared" si="3"/>
        <v>648085.2690564231</v>
      </c>
      <c r="M23" s="57">
        <f t="shared" si="4"/>
        <v>-0.66934425048141677</v>
      </c>
      <c r="N23" s="58">
        <f t="shared" si="5"/>
        <v>1012633.2329006612</v>
      </c>
      <c r="O23" s="59">
        <f t="shared" si="6"/>
        <v>-0.4833503913772137</v>
      </c>
    </row>
    <row r="24" spans="1:15" x14ac:dyDescent="0.25">
      <c r="A24" s="1" t="s">
        <v>6</v>
      </c>
      <c r="B24" s="21">
        <f>Area!D22</f>
        <v>175169.11454521297</v>
      </c>
      <c r="C24" s="28">
        <v>3</v>
      </c>
      <c r="D24" s="31">
        <v>1</v>
      </c>
      <c r="E24" s="31">
        <v>2</v>
      </c>
      <c r="F24" s="30">
        <v>1</v>
      </c>
      <c r="G24" s="40">
        <v>0.05</v>
      </c>
      <c r="H24" s="45">
        <f t="shared" si="0"/>
        <v>0.66666666666666663</v>
      </c>
      <c r="I24" s="48">
        <f t="shared" si="1"/>
        <v>116779.40969680864</v>
      </c>
      <c r="J24" s="49">
        <f t="shared" si="2"/>
        <v>273701.74147689529</v>
      </c>
      <c r="K24" s="52">
        <f>Density!D17</f>
        <v>144500</v>
      </c>
      <c r="L24" s="56">
        <f t="shared" si="3"/>
        <v>116779.40969680864</v>
      </c>
      <c r="M24" s="57">
        <f t="shared" si="4"/>
        <v>-0.1918379951777949</v>
      </c>
      <c r="N24" s="58">
        <f t="shared" si="5"/>
        <v>273701.74147689529</v>
      </c>
      <c r="O24" s="59">
        <f t="shared" si="6"/>
        <v>0.89412969880204352</v>
      </c>
    </row>
    <row r="25" spans="1:15" x14ac:dyDescent="0.25">
      <c r="A25" s="1" t="s">
        <v>7</v>
      </c>
      <c r="B25" s="21">
        <f>Area!D23</f>
        <v>526586.13725870405</v>
      </c>
      <c r="C25" s="28">
        <v>3</v>
      </c>
      <c r="D25" s="31">
        <v>3</v>
      </c>
      <c r="E25" s="31">
        <v>3</v>
      </c>
      <c r="F25" s="30">
        <v>1</v>
      </c>
      <c r="G25" s="40">
        <v>0.15</v>
      </c>
      <c r="H25" s="45">
        <f t="shared" si="0"/>
        <v>3</v>
      </c>
      <c r="I25" s="48">
        <f t="shared" si="1"/>
        <v>1579758.4117761122</v>
      </c>
      <c r="J25" s="49">
        <f t="shared" si="2"/>
        <v>2468372.518400175</v>
      </c>
      <c r="K25" s="52">
        <f>Density!D18</f>
        <v>1481800</v>
      </c>
      <c r="L25" s="56">
        <f t="shared" si="3"/>
        <v>1579758.4117761122</v>
      </c>
      <c r="M25" s="57">
        <f t="shared" si="4"/>
        <v>6.610771479019581E-2</v>
      </c>
      <c r="N25" s="58">
        <f t="shared" si="5"/>
        <v>2468372.518400175</v>
      </c>
      <c r="O25" s="59">
        <f t="shared" si="6"/>
        <v>0.66579330435968076</v>
      </c>
    </row>
    <row r="26" spans="1:15" x14ac:dyDescent="0.25">
      <c r="A26" s="1" t="s">
        <v>8</v>
      </c>
      <c r="B26" s="21">
        <f>Area!D24</f>
        <v>81988.315352955731</v>
      </c>
      <c r="C26" s="28">
        <v>0.5</v>
      </c>
      <c r="D26" s="31">
        <v>3</v>
      </c>
      <c r="E26" s="31">
        <v>3</v>
      </c>
      <c r="F26" s="30">
        <v>1</v>
      </c>
      <c r="G26" s="40">
        <v>0.03</v>
      </c>
      <c r="H26" s="45">
        <f t="shared" si="0"/>
        <v>0.5</v>
      </c>
      <c r="I26" s="48">
        <f t="shared" si="1"/>
        <v>40994.157676477866</v>
      </c>
      <c r="J26" s="49">
        <f t="shared" si="2"/>
        <v>76864.045643395992</v>
      </c>
      <c r="K26" s="52">
        <f>Density!D19</f>
        <v>70000</v>
      </c>
      <c r="L26" s="56">
        <f t="shared" si="3"/>
        <v>40994.157676477866</v>
      </c>
      <c r="M26" s="57">
        <f t="shared" si="4"/>
        <v>-0.4143691760503162</v>
      </c>
      <c r="N26" s="58">
        <f t="shared" si="5"/>
        <v>76864.045643395992</v>
      </c>
      <c r="O26" s="59">
        <f t="shared" si="6"/>
        <v>9.8057794905657025E-2</v>
      </c>
    </row>
    <row r="27" spans="1:15" x14ac:dyDescent="0.25">
      <c r="A27" s="1" t="s">
        <v>9</v>
      </c>
      <c r="B27" s="21">
        <f>Area!D25</f>
        <v>110778.62016850844</v>
      </c>
      <c r="C27" s="28">
        <v>4</v>
      </c>
      <c r="D27" s="31">
        <v>3</v>
      </c>
      <c r="E27" s="31">
        <v>3</v>
      </c>
      <c r="F27" s="30">
        <v>1</v>
      </c>
      <c r="G27" s="40">
        <v>0.15</v>
      </c>
      <c r="H27" s="45">
        <f t="shared" si="0"/>
        <v>4</v>
      </c>
      <c r="I27" s="48">
        <f t="shared" si="1"/>
        <v>443114.48067403375</v>
      </c>
      <c r="J27" s="49">
        <f t="shared" si="2"/>
        <v>519274.78203988326</v>
      </c>
      <c r="K27" s="52">
        <f>Density!D20</f>
        <v>254600</v>
      </c>
      <c r="L27" s="56">
        <f t="shared" si="3"/>
        <v>443114.48067403375</v>
      </c>
      <c r="M27" s="57">
        <f t="shared" si="4"/>
        <v>0.74043393823265413</v>
      </c>
      <c r="N27" s="58">
        <f t="shared" si="5"/>
        <v>519274.78203988326</v>
      </c>
      <c r="O27" s="59">
        <f t="shared" si="6"/>
        <v>1.0395710213663913</v>
      </c>
    </row>
    <row r="28" spans="1:15" x14ac:dyDescent="0.25">
      <c r="A28" s="1" t="s">
        <v>64</v>
      </c>
      <c r="B28" s="21">
        <f>Area!D26</f>
        <v>37353.229198632791</v>
      </c>
      <c r="C28" s="28">
        <v>3</v>
      </c>
      <c r="D28" s="31">
        <v>3</v>
      </c>
      <c r="E28" s="31">
        <v>3</v>
      </c>
      <c r="F28" s="30">
        <v>1</v>
      </c>
      <c r="G28" s="40">
        <v>0.15</v>
      </c>
      <c r="H28" s="45">
        <f t="shared" si="0"/>
        <v>3</v>
      </c>
      <c r="I28" s="48">
        <f t="shared" si="1"/>
        <v>112059.68759589837</v>
      </c>
      <c r="J28" s="49">
        <f t="shared" si="2"/>
        <v>175093.26186859122</v>
      </c>
      <c r="K28" s="52">
        <f>Density!D21</f>
        <v>100000</v>
      </c>
      <c r="L28" s="56">
        <f t="shared" si="3"/>
        <v>112059.68759589837</v>
      </c>
      <c r="M28" s="57">
        <f t="shared" si="4"/>
        <v>0.12059687595898373</v>
      </c>
      <c r="N28" s="58">
        <f t="shared" si="5"/>
        <v>175093.26186859122</v>
      </c>
      <c r="O28" s="59">
        <f t="shared" si="6"/>
        <v>0.75093261868591221</v>
      </c>
    </row>
    <row r="29" spans="1:15" x14ac:dyDescent="0.25">
      <c r="A29" s="1" t="s">
        <v>65</v>
      </c>
      <c r="B29" s="21">
        <f>Area!D27</f>
        <v>10383.388622002616</v>
      </c>
      <c r="C29" s="28">
        <v>4</v>
      </c>
      <c r="D29" s="31">
        <v>3</v>
      </c>
      <c r="E29" s="31">
        <v>3</v>
      </c>
      <c r="F29" s="30">
        <v>1</v>
      </c>
      <c r="G29" s="40">
        <v>0.15</v>
      </c>
      <c r="H29" s="45">
        <f t="shared" si="0"/>
        <v>4</v>
      </c>
      <c r="I29" s="48">
        <f t="shared" si="1"/>
        <v>41533.554488010464</v>
      </c>
      <c r="J29" s="49">
        <f t="shared" si="2"/>
        <v>48672.134165637261</v>
      </c>
      <c r="K29" s="52">
        <f>Density!D22</f>
        <v>20000</v>
      </c>
      <c r="L29" s="56">
        <f t="shared" si="3"/>
        <v>41533.554488010464</v>
      </c>
      <c r="M29" s="57">
        <f t="shared" si="4"/>
        <v>1.0766777244005232</v>
      </c>
      <c r="N29" s="58">
        <f t="shared" si="5"/>
        <v>48672.134165637261</v>
      </c>
      <c r="O29" s="59">
        <f t="shared" si="6"/>
        <v>1.4336067082818631</v>
      </c>
    </row>
    <row r="30" spans="1:15" x14ac:dyDescent="0.25">
      <c r="A30" s="1" t="s">
        <v>71</v>
      </c>
      <c r="B30" s="21">
        <f>Area!D28</f>
        <v>164920.57512609352</v>
      </c>
      <c r="C30" s="28">
        <v>1</v>
      </c>
      <c r="D30" s="31">
        <v>2</v>
      </c>
      <c r="E30" s="31">
        <v>2</v>
      </c>
      <c r="F30" s="30">
        <v>1</v>
      </c>
      <c r="G30" s="40">
        <v>0.05</v>
      </c>
      <c r="H30" s="45">
        <f t="shared" si="0"/>
        <v>0.44444444444444442</v>
      </c>
      <c r="I30" s="48">
        <f t="shared" si="1"/>
        <v>73298.03338937489</v>
      </c>
      <c r="J30" s="49">
        <f t="shared" si="2"/>
        <v>257688.39863452115</v>
      </c>
      <c r="K30" s="52">
        <f>Density!D23</f>
        <v>250000</v>
      </c>
      <c r="L30" s="56">
        <f t="shared" si="3"/>
        <v>73298.03338937489</v>
      </c>
      <c r="M30" s="57">
        <f t="shared" si="4"/>
        <v>-0.70680786644250038</v>
      </c>
      <c r="N30" s="58">
        <f t="shared" si="5"/>
        <v>257688.39863452115</v>
      </c>
      <c r="O30" s="59">
        <f t="shared" si="6"/>
        <v>3.0753594538084579E-2</v>
      </c>
    </row>
    <row r="31" spans="1:15" x14ac:dyDescent="0.25">
      <c r="A31" s="1" t="s">
        <v>72</v>
      </c>
      <c r="B31" s="21">
        <f>Area!D29</f>
        <v>66885.204630042834</v>
      </c>
      <c r="C31" s="28">
        <v>4</v>
      </c>
      <c r="D31" s="31">
        <v>3</v>
      </c>
      <c r="E31" s="31">
        <v>3</v>
      </c>
      <c r="F31" s="30">
        <v>1</v>
      </c>
      <c r="G31" s="40">
        <v>0.1</v>
      </c>
      <c r="H31" s="45">
        <f t="shared" si="0"/>
        <v>4</v>
      </c>
      <c r="I31" s="48">
        <f t="shared" si="1"/>
        <v>267540.81852017133</v>
      </c>
      <c r="J31" s="49">
        <f t="shared" si="2"/>
        <v>209016.26446888386</v>
      </c>
      <c r="K31" s="52">
        <f>Density!D24</f>
        <v>46000</v>
      </c>
      <c r="L31" s="56">
        <f t="shared" si="3"/>
        <v>267540.81852017133</v>
      </c>
      <c r="M31" s="57">
        <f t="shared" si="4"/>
        <v>4.8161047504385071</v>
      </c>
      <c r="N31" s="58">
        <f t="shared" si="5"/>
        <v>209016.26446888386</v>
      </c>
      <c r="O31" s="59">
        <f t="shared" si="6"/>
        <v>3.5438318362800838</v>
      </c>
    </row>
    <row r="32" spans="1:15" x14ac:dyDescent="0.25">
      <c r="A32" s="1" t="s">
        <v>10</v>
      </c>
      <c r="B32" s="21">
        <f>Area!D30</f>
        <v>238548.23990029385</v>
      </c>
      <c r="C32" s="28">
        <v>3</v>
      </c>
      <c r="D32" s="31">
        <v>1</v>
      </c>
      <c r="E32" s="31">
        <v>1</v>
      </c>
      <c r="F32" s="30">
        <v>1</v>
      </c>
      <c r="G32" s="40">
        <v>0.05</v>
      </c>
      <c r="H32" s="45">
        <f t="shared" si="0"/>
        <v>0.33333333333333331</v>
      </c>
      <c r="I32" s="48">
        <f t="shared" si="1"/>
        <v>79516.079966764606</v>
      </c>
      <c r="J32" s="49">
        <f t="shared" si="2"/>
        <v>372731.62484420912</v>
      </c>
      <c r="K32" s="52">
        <f>Density!D25</f>
        <v>158800</v>
      </c>
      <c r="L32" s="56">
        <f t="shared" si="3"/>
        <v>79516.079966764606</v>
      </c>
      <c r="M32" s="57">
        <f t="shared" si="4"/>
        <v>-0.49926901784153271</v>
      </c>
      <c r="N32" s="58">
        <f t="shared" si="5"/>
        <v>372731.62484420912</v>
      </c>
      <c r="O32" s="59">
        <f t="shared" si="6"/>
        <v>1.3471764788678156</v>
      </c>
    </row>
    <row r="33" spans="1:15" x14ac:dyDescent="0.25">
      <c r="A33" s="1" t="s">
        <v>110</v>
      </c>
      <c r="B33" s="21">
        <f>Area!D31</f>
        <v>42477.498908192523</v>
      </c>
      <c r="C33" s="28">
        <v>2</v>
      </c>
      <c r="D33" s="31">
        <v>3</v>
      </c>
      <c r="E33" s="31">
        <v>4</v>
      </c>
      <c r="F33" s="30">
        <v>1</v>
      </c>
      <c r="G33" s="40">
        <v>0.1</v>
      </c>
      <c r="H33" s="45">
        <f t="shared" si="0"/>
        <v>2.6666666666666665</v>
      </c>
      <c r="I33" s="48">
        <f t="shared" si="1"/>
        <v>113273.33042184672</v>
      </c>
      <c r="J33" s="49">
        <f t="shared" si="2"/>
        <v>132742.18408810164</v>
      </c>
      <c r="K33" s="52">
        <f>Density!D26</f>
        <v>150000</v>
      </c>
      <c r="L33" s="56">
        <f t="shared" si="3"/>
        <v>113273.33042184672</v>
      </c>
      <c r="M33" s="57">
        <f t="shared" si="4"/>
        <v>-0.24484446385435518</v>
      </c>
      <c r="N33" s="58">
        <f t="shared" si="5"/>
        <v>132742.18408810164</v>
      </c>
      <c r="O33" s="59">
        <f t="shared" si="6"/>
        <v>-0.1150521060793224</v>
      </c>
    </row>
    <row r="34" spans="1:15" x14ac:dyDescent="0.25">
      <c r="A34" s="1" t="s">
        <v>157</v>
      </c>
      <c r="B34" s="21">
        <f>Area!D32</f>
        <v>5663.6665210923366</v>
      </c>
      <c r="C34" s="28">
        <v>5</v>
      </c>
      <c r="D34" s="31">
        <v>2</v>
      </c>
      <c r="E34" s="31">
        <v>4</v>
      </c>
      <c r="F34" s="30">
        <v>4</v>
      </c>
      <c r="G34" s="40">
        <v>0.75</v>
      </c>
      <c r="H34" s="45">
        <f t="shared" si="0"/>
        <v>17.777777777777775</v>
      </c>
      <c r="I34" s="48">
        <f t="shared" si="1"/>
        <v>100687.4048194193</v>
      </c>
      <c r="J34" s="49">
        <f t="shared" si="2"/>
        <v>132742.18408810161</v>
      </c>
      <c r="K34" s="52">
        <f>Density!D27</f>
        <v>71000</v>
      </c>
      <c r="L34" s="56">
        <f t="shared" si="3"/>
        <v>100687.4048194193</v>
      </c>
      <c r="M34" s="57">
        <f t="shared" si="4"/>
        <v>0.41813246224534228</v>
      </c>
      <c r="N34" s="58">
        <f t="shared" si="5"/>
        <v>132742.18408810161</v>
      </c>
      <c r="O34" s="59">
        <f t="shared" si="6"/>
        <v>0.86960822659298043</v>
      </c>
    </row>
    <row r="35" spans="1:15" x14ac:dyDescent="0.25">
      <c r="A35" s="1" t="s">
        <v>162</v>
      </c>
      <c r="B35" s="21">
        <f>Area!D33</f>
        <v>291543.97663337219</v>
      </c>
      <c r="C35" s="28">
        <v>2</v>
      </c>
      <c r="D35" s="31">
        <v>2</v>
      </c>
      <c r="E35" s="31">
        <v>2</v>
      </c>
      <c r="F35" s="30">
        <v>1</v>
      </c>
      <c r="G35" s="40">
        <v>0.03</v>
      </c>
      <c r="H35" s="45">
        <f t="shared" si="0"/>
        <v>0.88888888888888884</v>
      </c>
      <c r="I35" s="48">
        <f t="shared" si="1"/>
        <v>259150.20145188639</v>
      </c>
      <c r="J35" s="49">
        <f t="shared" si="2"/>
        <v>273322.4780937864</v>
      </c>
      <c r="K35" s="52">
        <f>Density!D28</f>
        <v>450000</v>
      </c>
      <c r="L35" s="56">
        <f t="shared" si="3"/>
        <v>259150.20145188639</v>
      </c>
      <c r="M35" s="57">
        <f t="shared" si="4"/>
        <v>-0.4241106634402525</v>
      </c>
      <c r="N35" s="58">
        <f t="shared" si="5"/>
        <v>273322.4780937864</v>
      </c>
      <c r="O35" s="59">
        <f t="shared" si="6"/>
        <v>-0.39261671534714132</v>
      </c>
    </row>
    <row r="36" spans="1:15" x14ac:dyDescent="0.25">
      <c r="A36" s="1" t="s">
        <v>11</v>
      </c>
      <c r="B36" s="21">
        <f>Area!D34</f>
        <v>336516.18579490297</v>
      </c>
      <c r="C36" s="28">
        <v>5</v>
      </c>
      <c r="D36" s="31">
        <v>4</v>
      </c>
      <c r="E36" s="31">
        <v>4</v>
      </c>
      <c r="F36" s="30">
        <v>1</v>
      </c>
      <c r="G36" s="40">
        <v>0.15</v>
      </c>
      <c r="H36" s="45">
        <f t="shared" si="0"/>
        <v>8.8888888888888875</v>
      </c>
      <c r="I36" s="48">
        <f t="shared" si="1"/>
        <v>2991254.9848435814</v>
      </c>
      <c r="J36" s="49">
        <f t="shared" si="2"/>
        <v>1577419.6209136075</v>
      </c>
      <c r="K36" s="52">
        <f>Density!D29</f>
        <v>1800000</v>
      </c>
      <c r="L36" s="56">
        <f t="shared" si="3"/>
        <v>2991254.9848435814</v>
      </c>
      <c r="M36" s="57">
        <f t="shared" si="4"/>
        <v>0.66180832491310082</v>
      </c>
      <c r="N36" s="58">
        <f t="shared" si="5"/>
        <v>1577419.6209136075</v>
      </c>
      <c r="O36" s="59">
        <f t="shared" si="6"/>
        <v>-0.12365576615910692</v>
      </c>
    </row>
    <row r="37" spans="1:15" x14ac:dyDescent="0.25">
      <c r="A37" s="1" t="s">
        <v>12</v>
      </c>
      <c r="B37" s="21">
        <f>Area!D35</f>
        <v>106126.32266903973</v>
      </c>
      <c r="C37" s="28">
        <v>3</v>
      </c>
      <c r="D37" s="31">
        <v>3</v>
      </c>
      <c r="E37" s="31">
        <v>3</v>
      </c>
      <c r="F37" s="30">
        <v>1</v>
      </c>
      <c r="G37" s="40">
        <v>0.15</v>
      </c>
      <c r="H37" s="45">
        <f t="shared" si="0"/>
        <v>3</v>
      </c>
      <c r="I37" s="48">
        <f t="shared" si="1"/>
        <v>318378.9680071192</v>
      </c>
      <c r="J37" s="49">
        <f t="shared" si="2"/>
        <v>497467.13751112373</v>
      </c>
      <c r="K37" s="52">
        <f>Density!D30</f>
        <v>275000</v>
      </c>
      <c r="L37" s="56">
        <f t="shared" si="3"/>
        <v>318378.9680071192</v>
      </c>
      <c r="M37" s="57">
        <f t="shared" si="4"/>
        <v>0.1577417018440698</v>
      </c>
      <c r="N37" s="58">
        <f t="shared" si="5"/>
        <v>497467.13751112373</v>
      </c>
      <c r="O37" s="59">
        <f t="shared" si="6"/>
        <v>0.80897140913135901</v>
      </c>
    </row>
    <row r="38" spans="1:15" x14ac:dyDescent="0.25">
      <c r="A38" s="1" t="s">
        <v>13</v>
      </c>
      <c r="B38" s="21">
        <f>Area!D36</f>
        <v>44365.387748556634</v>
      </c>
      <c r="C38" s="28">
        <v>4</v>
      </c>
      <c r="D38" s="31">
        <v>3</v>
      </c>
      <c r="E38" s="31">
        <v>3</v>
      </c>
      <c r="F38" s="30">
        <v>1</v>
      </c>
      <c r="G38" s="40">
        <v>0.08</v>
      </c>
      <c r="H38" s="45">
        <f t="shared" si="0"/>
        <v>4</v>
      </c>
      <c r="I38" s="48">
        <f t="shared" si="1"/>
        <v>177461.55099422653</v>
      </c>
      <c r="J38" s="49">
        <f t="shared" si="2"/>
        <v>110913.46937139159</v>
      </c>
      <c r="K38" s="52">
        <f>Density!D31</f>
        <v>41000</v>
      </c>
      <c r="L38" s="56">
        <f t="shared" si="3"/>
        <v>177461.55099422653</v>
      </c>
      <c r="M38" s="57">
        <f t="shared" si="4"/>
        <v>3.3283305120543059</v>
      </c>
      <c r="N38" s="58">
        <f t="shared" si="5"/>
        <v>110913.46937139159</v>
      </c>
      <c r="O38" s="59">
        <f t="shared" si="6"/>
        <v>1.7052065700339412</v>
      </c>
    </row>
    <row r="39" spans="1:15" x14ac:dyDescent="0.25">
      <c r="A39" s="1" t="s">
        <v>14</v>
      </c>
      <c r="B39" s="21">
        <f>Area!D37</f>
        <v>81583.767744306271</v>
      </c>
      <c r="C39" s="28">
        <v>3</v>
      </c>
      <c r="D39" s="31">
        <v>3</v>
      </c>
      <c r="E39" s="31">
        <v>3</v>
      </c>
      <c r="F39" s="30">
        <v>1</v>
      </c>
      <c r="G39" s="40">
        <v>0.1</v>
      </c>
      <c r="H39" s="45">
        <f t="shared" si="0"/>
        <v>3</v>
      </c>
      <c r="I39" s="48">
        <f t="shared" si="1"/>
        <v>244751.30323291881</v>
      </c>
      <c r="J39" s="49">
        <f t="shared" si="2"/>
        <v>254949.27420095712</v>
      </c>
      <c r="K39" s="52">
        <f>Density!D32</f>
        <v>266000</v>
      </c>
      <c r="L39" s="56">
        <f t="shared" si="3"/>
        <v>244751.30323291881</v>
      </c>
      <c r="M39" s="57">
        <f t="shared" si="4"/>
        <v>-7.9882318673237543E-2</v>
      </c>
      <c r="N39" s="58">
        <f t="shared" si="5"/>
        <v>254949.27420095712</v>
      </c>
      <c r="O39" s="59">
        <f t="shared" si="6"/>
        <v>-4.1544081951289009E-2</v>
      </c>
    </row>
    <row r="40" spans="1:15" x14ac:dyDescent="0.25">
      <c r="A40" s="1" t="s">
        <v>15</v>
      </c>
      <c r="B40" s="21">
        <f>Area!D38</f>
        <v>610934.31366211502</v>
      </c>
      <c r="C40" s="28">
        <v>3</v>
      </c>
      <c r="D40" s="31">
        <v>3</v>
      </c>
      <c r="E40" s="31">
        <v>3</v>
      </c>
      <c r="F40" s="30">
        <v>1</v>
      </c>
      <c r="G40" s="40">
        <v>0.15</v>
      </c>
      <c r="H40" s="45">
        <f t="shared" si="0"/>
        <v>3</v>
      </c>
      <c r="I40" s="48">
        <f t="shared" si="1"/>
        <v>1832802.9409863451</v>
      </c>
      <c r="J40" s="49">
        <f t="shared" si="2"/>
        <v>2863754.5952911642</v>
      </c>
      <c r="K40" s="52">
        <f>Density!D33</f>
        <v>2618200</v>
      </c>
      <c r="L40" s="56">
        <f t="shared" si="3"/>
        <v>1832802.9409863451</v>
      </c>
      <c r="M40" s="57">
        <f t="shared" si="4"/>
        <v>-0.29997596020688067</v>
      </c>
      <c r="N40" s="58">
        <f t="shared" si="5"/>
        <v>2863754.5952911642</v>
      </c>
      <c r="O40" s="59">
        <f t="shared" si="6"/>
        <v>9.3787562176749009E-2</v>
      </c>
    </row>
    <row r="41" spans="1:15" x14ac:dyDescent="0.25">
      <c r="A41" s="1" t="s">
        <v>161</v>
      </c>
      <c r="B41" s="21">
        <f>Area!D39</f>
        <v>641477.65811514866</v>
      </c>
      <c r="C41" s="28">
        <v>3</v>
      </c>
      <c r="D41" s="29">
        <v>3</v>
      </c>
      <c r="E41" s="29">
        <v>3</v>
      </c>
      <c r="F41" s="30">
        <v>1</v>
      </c>
      <c r="G41" s="40">
        <v>0.15</v>
      </c>
      <c r="H41" s="45">
        <f t="shared" si="0"/>
        <v>3</v>
      </c>
      <c r="I41" s="48">
        <f t="shared" si="1"/>
        <v>1924432.9743454461</v>
      </c>
      <c r="J41" s="49">
        <f t="shared" si="2"/>
        <v>3006926.5224147593</v>
      </c>
      <c r="K41" s="52">
        <f>Density!D34</f>
        <v>2518200</v>
      </c>
      <c r="L41" s="56">
        <f t="shared" si="3"/>
        <v>1924432.9743454461</v>
      </c>
      <c r="M41" s="57">
        <f t="shared" si="4"/>
        <v>-0.23579025718948213</v>
      </c>
      <c r="N41" s="58">
        <f t="shared" si="5"/>
        <v>3006926.5224147593</v>
      </c>
      <c r="O41" s="59">
        <f t="shared" si="6"/>
        <v>0.19407772314143407</v>
      </c>
    </row>
    <row r="42" spans="1:15" x14ac:dyDescent="0.25">
      <c r="A42" s="1" t="s">
        <v>16</v>
      </c>
      <c r="B42" s="21">
        <f>Area!D40</f>
        <v>30947.892061683124</v>
      </c>
      <c r="C42" s="28">
        <v>3</v>
      </c>
      <c r="D42" s="31">
        <v>3</v>
      </c>
      <c r="E42" s="31">
        <v>3</v>
      </c>
      <c r="F42" s="30">
        <v>1</v>
      </c>
      <c r="G42" s="40">
        <v>0.1</v>
      </c>
      <c r="H42" s="45">
        <f t="shared" si="0"/>
        <v>3</v>
      </c>
      <c r="I42" s="48">
        <f t="shared" si="1"/>
        <v>92843.676185049379</v>
      </c>
      <c r="J42" s="49">
        <f t="shared" si="2"/>
        <v>96712.162692759768</v>
      </c>
      <c r="K42" s="52">
        <f>Density!D35</f>
        <v>85500</v>
      </c>
      <c r="L42" s="56">
        <f t="shared" si="3"/>
        <v>92843.676185049379</v>
      </c>
      <c r="M42" s="57">
        <f t="shared" si="4"/>
        <v>8.5890949532741276E-2</v>
      </c>
      <c r="N42" s="58">
        <f t="shared" si="5"/>
        <v>96712.162692759768</v>
      </c>
      <c r="O42" s="59">
        <f t="shared" si="6"/>
        <v>0.13113640576327215</v>
      </c>
    </row>
    <row r="43" spans="1:15" x14ac:dyDescent="0.25">
      <c r="A43" s="1" t="s">
        <v>17</v>
      </c>
      <c r="B43" s="21">
        <f>Area!D41</f>
        <v>210095.05809194906</v>
      </c>
      <c r="C43" s="28">
        <v>4</v>
      </c>
      <c r="D43" s="31">
        <v>1</v>
      </c>
      <c r="E43" s="31">
        <v>2</v>
      </c>
      <c r="F43" s="30">
        <v>1</v>
      </c>
      <c r="G43" s="40">
        <v>0.1</v>
      </c>
      <c r="H43" s="45">
        <f t="shared" si="0"/>
        <v>0.88888888888888884</v>
      </c>
      <c r="I43" s="48">
        <f t="shared" si="1"/>
        <v>186751.16274839916</v>
      </c>
      <c r="J43" s="49">
        <f t="shared" si="2"/>
        <v>656547.05653734086</v>
      </c>
      <c r="K43" s="52">
        <f>Density!D36</f>
        <v>395000</v>
      </c>
      <c r="L43" s="56">
        <f t="shared" si="3"/>
        <v>186751.16274839916</v>
      </c>
      <c r="M43" s="57">
        <f t="shared" si="4"/>
        <v>-0.52721224620658436</v>
      </c>
      <c r="N43" s="58">
        <f t="shared" si="5"/>
        <v>656547.05653734086</v>
      </c>
      <c r="O43" s="59">
        <f t="shared" si="6"/>
        <v>0.66214444692997687</v>
      </c>
    </row>
    <row r="44" spans="1:15" x14ac:dyDescent="0.25">
      <c r="A44" s="1" t="s">
        <v>18</v>
      </c>
      <c r="B44" s="21">
        <f>Area!D42</f>
        <v>833570.347622197</v>
      </c>
      <c r="C44" s="28">
        <v>2</v>
      </c>
      <c r="D44" s="31">
        <v>2</v>
      </c>
      <c r="E44" s="31">
        <v>1</v>
      </c>
      <c r="F44" s="30">
        <v>1</v>
      </c>
      <c r="G44" s="40">
        <v>0.03</v>
      </c>
      <c r="H44" s="45">
        <f t="shared" si="0"/>
        <v>0.44444444444444442</v>
      </c>
      <c r="I44" s="48">
        <f t="shared" si="1"/>
        <v>370475.71005430975</v>
      </c>
      <c r="J44" s="49">
        <f t="shared" si="2"/>
        <v>781472.20089580968</v>
      </c>
      <c r="K44" s="52">
        <f>Density!D37</f>
        <v>500000</v>
      </c>
      <c r="L44" s="56">
        <f t="shared" si="3"/>
        <v>370475.71005430975</v>
      </c>
      <c r="M44" s="57">
        <f t="shared" si="4"/>
        <v>-0.25904857989138053</v>
      </c>
      <c r="N44" s="58">
        <f t="shared" si="5"/>
        <v>781472.20089580968</v>
      </c>
      <c r="O44" s="59">
        <f t="shared" si="6"/>
        <v>0.56294440179161942</v>
      </c>
    </row>
    <row r="45" spans="1:15" x14ac:dyDescent="0.25">
      <c r="A45" s="1" t="s">
        <v>19</v>
      </c>
      <c r="B45" s="21">
        <f>Area!D43</f>
        <v>118262.75092852331</v>
      </c>
      <c r="C45" s="28">
        <v>3</v>
      </c>
      <c r="D45" s="31">
        <v>3</v>
      </c>
      <c r="E45" s="31">
        <v>2</v>
      </c>
      <c r="F45" s="30">
        <v>1</v>
      </c>
      <c r="G45" s="40">
        <v>0.1</v>
      </c>
      <c r="H45" s="45">
        <f t="shared" si="0"/>
        <v>2</v>
      </c>
      <c r="I45" s="48">
        <f t="shared" si="1"/>
        <v>236525.50185704662</v>
      </c>
      <c r="J45" s="49">
        <f t="shared" si="2"/>
        <v>369571.09665163537</v>
      </c>
      <c r="K45" s="52">
        <f>Density!D38</f>
        <v>468000</v>
      </c>
      <c r="L45" s="56">
        <f t="shared" si="3"/>
        <v>236525.50185704662</v>
      </c>
      <c r="M45" s="57">
        <f t="shared" si="4"/>
        <v>-0.49460362851058415</v>
      </c>
      <c r="N45" s="58">
        <f t="shared" si="5"/>
        <v>369571.09665163537</v>
      </c>
      <c r="O45" s="59">
        <f t="shared" si="6"/>
        <v>-0.21031816954778768</v>
      </c>
    </row>
    <row r="46" spans="1:15" x14ac:dyDescent="0.25">
      <c r="A46" s="1" t="s">
        <v>160</v>
      </c>
      <c r="B46" s="21">
        <f>Area!D44</f>
        <v>141996.21063595786</v>
      </c>
      <c r="C46" s="28">
        <v>1</v>
      </c>
      <c r="D46" s="31">
        <v>3</v>
      </c>
      <c r="E46" s="31">
        <v>3</v>
      </c>
      <c r="F46" s="30">
        <v>1</v>
      </c>
      <c r="G46" s="40">
        <v>0.05</v>
      </c>
      <c r="H46" s="45">
        <f t="shared" si="0"/>
        <v>1</v>
      </c>
      <c r="I46" s="48">
        <f t="shared" si="1"/>
        <v>141996.21063595786</v>
      </c>
      <c r="J46" s="49">
        <f t="shared" si="2"/>
        <v>221869.07911868417</v>
      </c>
      <c r="K46" s="52">
        <f>Density!D39</f>
        <v>356000</v>
      </c>
      <c r="L46" s="56">
        <f t="shared" si="3"/>
        <v>141996.21063595786</v>
      </c>
      <c r="M46" s="57">
        <f t="shared" si="4"/>
        <v>-0.60113423978663527</v>
      </c>
      <c r="N46" s="58">
        <f t="shared" si="5"/>
        <v>221869.07911868417</v>
      </c>
      <c r="O46" s="59">
        <f t="shared" si="6"/>
        <v>-0.37677224966661749</v>
      </c>
    </row>
    <row r="47" spans="1:15" x14ac:dyDescent="0.25">
      <c r="A47" s="1" t="s">
        <v>20</v>
      </c>
      <c r="B47" s="21">
        <f>Area!D45</f>
        <v>41466.129886568895</v>
      </c>
      <c r="C47" s="28">
        <v>3</v>
      </c>
      <c r="D47" s="31">
        <v>3</v>
      </c>
      <c r="E47" s="31">
        <v>2</v>
      </c>
      <c r="F47" s="30">
        <v>1</v>
      </c>
      <c r="G47" s="40">
        <v>0.08</v>
      </c>
      <c r="H47" s="45">
        <f t="shared" si="0"/>
        <v>2</v>
      </c>
      <c r="I47" s="48">
        <f t="shared" si="1"/>
        <v>82932.25977313779</v>
      </c>
      <c r="J47" s="49">
        <f t="shared" si="2"/>
        <v>103665.32471642223</v>
      </c>
      <c r="K47" s="52">
        <f>Density!D40</f>
        <v>138500</v>
      </c>
      <c r="L47" s="56">
        <f t="shared" si="3"/>
        <v>82932.25977313779</v>
      </c>
      <c r="M47" s="57">
        <f t="shared" si="4"/>
        <v>-0.40121112077156829</v>
      </c>
      <c r="N47" s="58">
        <f t="shared" si="5"/>
        <v>103665.32471642223</v>
      </c>
      <c r="O47" s="59">
        <f t="shared" si="6"/>
        <v>-0.25151390096446047</v>
      </c>
    </row>
    <row r="48" spans="1:15" x14ac:dyDescent="0.25">
      <c r="A48" s="1" t="s">
        <v>21</v>
      </c>
      <c r="B48" s="21">
        <f>Area!D46</f>
        <v>74639.033795824012</v>
      </c>
      <c r="C48" s="28">
        <v>3</v>
      </c>
      <c r="D48" s="31">
        <v>3</v>
      </c>
      <c r="E48" s="31">
        <v>4</v>
      </c>
      <c r="F48" s="30">
        <v>1</v>
      </c>
      <c r="G48" s="40">
        <v>0.2</v>
      </c>
      <c r="H48" s="45">
        <f t="shared" si="0"/>
        <v>4</v>
      </c>
      <c r="I48" s="48">
        <f t="shared" si="1"/>
        <v>298556.13518329605</v>
      </c>
      <c r="J48" s="49">
        <f t="shared" si="2"/>
        <v>466493.96122390009</v>
      </c>
      <c r="K48" s="52">
        <f>Density!D41</f>
        <v>380000</v>
      </c>
      <c r="L48" s="56">
        <f t="shared" si="3"/>
        <v>298556.13518329605</v>
      </c>
      <c r="M48" s="57">
        <f t="shared" si="4"/>
        <v>-0.21432596004395776</v>
      </c>
      <c r="N48" s="58">
        <f t="shared" si="5"/>
        <v>466493.96122390009</v>
      </c>
      <c r="O48" s="59">
        <f t="shared" si="6"/>
        <v>0.22761568743131602</v>
      </c>
    </row>
    <row r="49" spans="1:15" x14ac:dyDescent="0.25">
      <c r="A49" s="1" t="s">
        <v>22</v>
      </c>
      <c r="B49" s="21">
        <f>Area!D47</f>
        <v>190676.77287677533</v>
      </c>
      <c r="C49" s="28">
        <v>1</v>
      </c>
      <c r="D49" s="31">
        <v>2</v>
      </c>
      <c r="E49" s="31">
        <v>2</v>
      </c>
      <c r="F49" s="30">
        <v>1</v>
      </c>
      <c r="G49" s="40">
        <v>0.03</v>
      </c>
      <c r="H49" s="45">
        <f t="shared" si="0"/>
        <v>0.44444444444444442</v>
      </c>
      <c r="I49" s="48">
        <f t="shared" si="1"/>
        <v>84745.232389677913</v>
      </c>
      <c r="J49" s="49">
        <f t="shared" si="2"/>
        <v>178759.47457197684</v>
      </c>
      <c r="K49" s="52">
        <f>Density!D42</f>
        <v>35000</v>
      </c>
      <c r="L49" s="56">
        <f t="shared" si="3"/>
        <v>84745.232389677913</v>
      </c>
      <c r="M49" s="57">
        <f t="shared" si="4"/>
        <v>1.4212923539907976</v>
      </c>
      <c r="N49" s="58">
        <f t="shared" si="5"/>
        <v>178759.47457197684</v>
      </c>
      <c r="O49" s="59">
        <f t="shared" si="6"/>
        <v>4.1074135591993386</v>
      </c>
    </row>
    <row r="50" spans="1:15" x14ac:dyDescent="0.25">
      <c r="A50" s="1" t="s">
        <v>23</v>
      </c>
      <c r="B50" s="21">
        <f>Area!D48</f>
        <v>31419.864271774153</v>
      </c>
      <c r="C50" s="28">
        <v>3</v>
      </c>
      <c r="D50" s="31">
        <v>3</v>
      </c>
      <c r="E50" s="31">
        <v>3</v>
      </c>
      <c r="F50" s="30">
        <v>1</v>
      </c>
      <c r="G50" s="40">
        <v>0.15</v>
      </c>
      <c r="H50" s="45">
        <f t="shared" si="0"/>
        <v>3</v>
      </c>
      <c r="I50" s="48">
        <f t="shared" si="1"/>
        <v>94259.592815322452</v>
      </c>
      <c r="J50" s="49">
        <f t="shared" si="2"/>
        <v>147280.61377394132</v>
      </c>
      <c r="K50" s="52">
        <f>Density!D43</f>
        <v>154000</v>
      </c>
      <c r="L50" s="56">
        <f t="shared" si="3"/>
        <v>94259.592815322452</v>
      </c>
      <c r="M50" s="57">
        <f t="shared" si="4"/>
        <v>-0.38792472197842565</v>
      </c>
      <c r="N50" s="58">
        <f t="shared" si="5"/>
        <v>147280.61377394132</v>
      </c>
      <c r="O50" s="59">
        <f t="shared" si="6"/>
        <v>-4.36323780912901E-2</v>
      </c>
    </row>
    <row r="51" spans="1:15" x14ac:dyDescent="0.25">
      <c r="A51" s="1" t="s">
        <v>24</v>
      </c>
      <c r="B51" s="21">
        <f>Area!D49</f>
        <v>135725.72270189133</v>
      </c>
      <c r="C51" s="28">
        <v>2</v>
      </c>
      <c r="D51" s="31">
        <v>3</v>
      </c>
      <c r="E51" s="31">
        <v>4</v>
      </c>
      <c r="F51" s="30">
        <v>1</v>
      </c>
      <c r="G51" s="40">
        <v>0.15</v>
      </c>
      <c r="H51" s="45">
        <f t="shared" si="0"/>
        <v>2.6666666666666665</v>
      </c>
      <c r="I51" s="48">
        <f t="shared" si="1"/>
        <v>361935.26053837687</v>
      </c>
      <c r="J51" s="49">
        <f t="shared" si="2"/>
        <v>636214.32516511565</v>
      </c>
      <c r="K51" s="52">
        <f>Density!D44</f>
        <v>420000</v>
      </c>
      <c r="L51" s="56">
        <f t="shared" si="3"/>
        <v>361935.26053837687</v>
      </c>
      <c r="M51" s="57">
        <f t="shared" si="4"/>
        <v>-0.13824937967053127</v>
      </c>
      <c r="N51" s="58">
        <f t="shared" si="5"/>
        <v>636214.32516511565</v>
      </c>
      <c r="O51" s="59">
        <f t="shared" si="6"/>
        <v>0.5147960122978944</v>
      </c>
    </row>
    <row r="52" spans="1:15" x14ac:dyDescent="0.25">
      <c r="A52" s="1" t="s">
        <v>104</v>
      </c>
      <c r="B52" s="21">
        <f>Area!D50</f>
        <v>134579.50447738456</v>
      </c>
      <c r="C52" s="28">
        <v>0.5</v>
      </c>
      <c r="D52" s="31">
        <v>3</v>
      </c>
      <c r="E52" s="31">
        <v>4</v>
      </c>
      <c r="F52" s="30">
        <v>1</v>
      </c>
      <c r="G52" s="40">
        <v>0.03</v>
      </c>
      <c r="H52" s="45">
        <f t="shared" si="0"/>
        <v>0.66666666666666663</v>
      </c>
      <c r="I52" s="48">
        <f t="shared" si="1"/>
        <v>89719.669651589706</v>
      </c>
      <c r="J52" s="49">
        <f t="shared" si="2"/>
        <v>126168.28544754801</v>
      </c>
      <c r="K52" s="52">
        <f>Density!D45</f>
        <v>50000</v>
      </c>
      <c r="L52" s="56">
        <f t="shared" si="3"/>
        <v>89719.669651589706</v>
      </c>
      <c r="M52" s="57">
        <f t="shared" si="4"/>
        <v>0.79439339303179413</v>
      </c>
      <c r="N52" s="58">
        <f t="shared" si="5"/>
        <v>126168.28544754801</v>
      </c>
      <c r="O52" s="59">
        <f t="shared" si="6"/>
        <v>1.5233657089509602</v>
      </c>
    </row>
    <row r="53" spans="1:15" x14ac:dyDescent="0.25">
      <c r="A53" s="1" t="s">
        <v>25</v>
      </c>
      <c r="B53" s="21">
        <f>Area!D51</f>
        <v>139771.19878838587</v>
      </c>
      <c r="C53" s="28">
        <v>1</v>
      </c>
      <c r="D53" s="31">
        <v>3</v>
      </c>
      <c r="E53" s="31">
        <v>3</v>
      </c>
      <c r="F53" s="30">
        <v>1</v>
      </c>
      <c r="G53" s="40">
        <v>0.05</v>
      </c>
      <c r="H53" s="45">
        <f t="shared" si="0"/>
        <v>1</v>
      </c>
      <c r="I53" s="48">
        <f t="shared" si="1"/>
        <v>139771.19878838587</v>
      </c>
      <c r="J53" s="49">
        <f t="shared" si="2"/>
        <v>218392.49810685293</v>
      </c>
      <c r="K53" s="52">
        <f>Density!D46</f>
        <v>27000</v>
      </c>
      <c r="L53" s="56">
        <f t="shared" si="3"/>
        <v>139771.19878838587</v>
      </c>
      <c r="M53" s="57">
        <f t="shared" si="4"/>
        <v>4.1767110662365132</v>
      </c>
      <c r="N53" s="58">
        <f t="shared" si="5"/>
        <v>218392.49810685293</v>
      </c>
      <c r="O53" s="59">
        <f t="shared" si="6"/>
        <v>7.0886110409945529</v>
      </c>
    </row>
    <row r="54" spans="1:15" x14ac:dyDescent="0.25">
      <c r="A54" s="1" t="s">
        <v>26</v>
      </c>
      <c r="B54" s="21">
        <f>Area!D52</f>
        <v>211308.7009178974</v>
      </c>
      <c r="C54" s="28">
        <v>3</v>
      </c>
      <c r="D54" s="31">
        <v>1</v>
      </c>
      <c r="E54" s="31">
        <v>2</v>
      </c>
      <c r="F54" s="30">
        <v>1</v>
      </c>
      <c r="G54" s="40">
        <v>0.05</v>
      </c>
      <c r="H54" s="45">
        <f t="shared" si="0"/>
        <v>0.66666666666666663</v>
      </c>
      <c r="I54" s="48">
        <f t="shared" si="1"/>
        <v>140872.46727859825</v>
      </c>
      <c r="J54" s="49">
        <f t="shared" si="2"/>
        <v>330169.8451842147</v>
      </c>
      <c r="K54" s="52">
        <f>Density!D47</f>
        <v>209000</v>
      </c>
      <c r="L54" s="56">
        <f t="shared" si="3"/>
        <v>140872.46727859825</v>
      </c>
      <c r="M54" s="57">
        <f t="shared" si="4"/>
        <v>-0.32596905608326193</v>
      </c>
      <c r="N54" s="58">
        <f t="shared" si="5"/>
        <v>330169.8451842147</v>
      </c>
      <c r="O54" s="59">
        <f t="shared" si="6"/>
        <v>0.579760024804855</v>
      </c>
    </row>
    <row r="55" spans="1:15" x14ac:dyDescent="0.25">
      <c r="A55" s="1" t="s">
        <v>27</v>
      </c>
      <c r="B55" s="21">
        <f>Area!D53</f>
        <v>118127.90172564016</v>
      </c>
      <c r="C55" s="28">
        <v>2</v>
      </c>
      <c r="D55" s="31">
        <v>3</v>
      </c>
      <c r="E55" s="31">
        <v>3</v>
      </c>
      <c r="F55" s="30">
        <v>1</v>
      </c>
      <c r="G55" s="40">
        <v>0.08</v>
      </c>
      <c r="H55" s="45">
        <f t="shared" si="0"/>
        <v>2</v>
      </c>
      <c r="I55" s="48">
        <f t="shared" si="1"/>
        <v>236255.80345128031</v>
      </c>
      <c r="J55" s="49">
        <f t="shared" si="2"/>
        <v>295319.75431410043</v>
      </c>
      <c r="K55" s="52">
        <f>Density!D48</f>
        <v>144000</v>
      </c>
      <c r="L55" s="56">
        <f t="shared" si="3"/>
        <v>236255.80345128031</v>
      </c>
      <c r="M55" s="57">
        <f t="shared" si="4"/>
        <v>0.64066530174500214</v>
      </c>
      <c r="N55" s="58">
        <f t="shared" si="5"/>
        <v>295319.75431410043</v>
      </c>
      <c r="O55" s="59">
        <f t="shared" si="6"/>
        <v>1.050831627181253</v>
      </c>
    </row>
    <row r="56" spans="1:15" x14ac:dyDescent="0.25">
      <c r="A56" s="1" t="s">
        <v>28</v>
      </c>
      <c r="B56" s="21">
        <f>Area!D54</f>
        <v>269159.00895476912</v>
      </c>
      <c r="C56" s="28">
        <v>2</v>
      </c>
      <c r="D56" s="31">
        <v>1</v>
      </c>
      <c r="E56" s="31">
        <v>1</v>
      </c>
      <c r="F56" s="30">
        <v>1</v>
      </c>
      <c r="G56" s="40">
        <v>0.05</v>
      </c>
      <c r="H56" s="45">
        <f t="shared" si="0"/>
        <v>0.22222222222222221</v>
      </c>
      <c r="I56" s="48">
        <f t="shared" si="1"/>
        <v>59813.113101059804</v>
      </c>
      <c r="J56" s="49">
        <f t="shared" si="2"/>
        <v>420560.95149182674</v>
      </c>
      <c r="K56" s="52">
        <f>Density!D49</f>
        <v>55000</v>
      </c>
      <c r="L56" s="56">
        <f t="shared" si="3"/>
        <v>59813.113101059804</v>
      </c>
      <c r="M56" s="57">
        <f t="shared" si="4"/>
        <v>8.7511147291996438E-2</v>
      </c>
      <c r="N56" s="58">
        <f t="shared" si="5"/>
        <v>420560.95149182674</v>
      </c>
      <c r="O56" s="59">
        <f t="shared" si="6"/>
        <v>6.6465627543968502</v>
      </c>
    </row>
    <row r="57" spans="1:15" x14ac:dyDescent="0.25">
      <c r="A57" s="1" t="s">
        <v>29</v>
      </c>
      <c r="B57" s="21">
        <f>Area!D55</f>
        <v>142400.75824460731</v>
      </c>
      <c r="C57" s="28">
        <v>3</v>
      </c>
      <c r="D57" s="31">
        <v>3</v>
      </c>
      <c r="E57" s="31">
        <v>4</v>
      </c>
      <c r="F57" s="30">
        <v>1</v>
      </c>
      <c r="G57" s="40">
        <v>0.1</v>
      </c>
      <c r="H57" s="45">
        <f t="shared" si="0"/>
        <v>4</v>
      </c>
      <c r="I57" s="48">
        <f t="shared" si="1"/>
        <v>569603.03297842923</v>
      </c>
      <c r="J57" s="49">
        <f t="shared" si="2"/>
        <v>445002.36951439787</v>
      </c>
      <c r="K57" s="52">
        <f>Density!D50</f>
        <v>125000</v>
      </c>
      <c r="L57" s="56">
        <f t="shared" si="3"/>
        <v>569603.03297842923</v>
      </c>
      <c r="M57" s="57">
        <f t="shared" si="4"/>
        <v>3.5568242638274339</v>
      </c>
      <c r="N57" s="58">
        <f t="shared" si="5"/>
        <v>445002.36951439787</v>
      </c>
      <c r="O57" s="59">
        <f t="shared" si="6"/>
        <v>2.5600189561151829</v>
      </c>
    </row>
    <row r="58" spans="1:15" x14ac:dyDescent="0.25">
      <c r="A58" s="1" t="s">
        <v>30</v>
      </c>
      <c r="B58" s="21">
        <f>Area!D56</f>
        <v>120824.88578330318</v>
      </c>
      <c r="C58" s="28">
        <v>1</v>
      </c>
      <c r="D58" s="31">
        <v>2</v>
      </c>
      <c r="E58" s="31">
        <v>2</v>
      </c>
      <c r="F58" s="30">
        <v>1</v>
      </c>
      <c r="G58" s="40">
        <v>0.08</v>
      </c>
      <c r="H58" s="45">
        <f t="shared" si="0"/>
        <v>0.44444444444444442</v>
      </c>
      <c r="I58" s="48">
        <f t="shared" si="1"/>
        <v>53699.949237023633</v>
      </c>
      <c r="J58" s="49">
        <f t="shared" si="2"/>
        <v>302062.21445825801</v>
      </c>
      <c r="K58" s="52">
        <f>Density!D51</f>
        <v>195000</v>
      </c>
      <c r="L58" s="56">
        <f t="shared" si="3"/>
        <v>53699.949237023633</v>
      </c>
      <c r="M58" s="57">
        <f t="shared" si="4"/>
        <v>-0.72461564493834041</v>
      </c>
      <c r="N58" s="58">
        <f t="shared" si="5"/>
        <v>302062.21445825801</v>
      </c>
      <c r="O58" s="59">
        <f t="shared" si="6"/>
        <v>0.54903699722183597</v>
      </c>
    </row>
    <row r="59" spans="1:15" x14ac:dyDescent="0.25">
      <c r="A59" s="1" t="s">
        <v>31</v>
      </c>
      <c r="B59" s="21">
        <f>Area!D57</f>
        <v>336111.63818625355</v>
      </c>
      <c r="C59" s="28">
        <v>2</v>
      </c>
      <c r="D59" s="31">
        <v>2</v>
      </c>
      <c r="E59" s="31">
        <v>2</v>
      </c>
      <c r="F59" s="30">
        <v>1</v>
      </c>
      <c r="G59" s="40">
        <v>0.05</v>
      </c>
      <c r="H59" s="45">
        <f t="shared" si="0"/>
        <v>0.88888888888888884</v>
      </c>
      <c r="I59" s="48">
        <f t="shared" si="1"/>
        <v>298765.90061000315</v>
      </c>
      <c r="J59" s="49">
        <f t="shared" si="2"/>
        <v>525174.43466602114</v>
      </c>
      <c r="K59" s="52">
        <f>Density!D52</f>
        <v>104000</v>
      </c>
      <c r="L59" s="56">
        <f t="shared" si="3"/>
        <v>298765.90061000315</v>
      </c>
      <c r="M59" s="57">
        <f t="shared" si="4"/>
        <v>1.8727490443269534</v>
      </c>
      <c r="N59" s="58">
        <f t="shared" si="5"/>
        <v>525174.43466602114</v>
      </c>
      <c r="O59" s="59">
        <f t="shared" si="6"/>
        <v>4.0497541794809724</v>
      </c>
    </row>
    <row r="60" spans="1:15" x14ac:dyDescent="0.25">
      <c r="A60" s="1" t="s">
        <v>118</v>
      </c>
      <c r="B60" s="21">
        <f>Area!D58</f>
        <v>287363.65134399448</v>
      </c>
      <c r="C60" s="28">
        <v>4</v>
      </c>
      <c r="D60" s="31">
        <v>3</v>
      </c>
      <c r="E60" s="31">
        <v>3</v>
      </c>
      <c r="F60" s="30">
        <v>0.5</v>
      </c>
      <c r="G60" s="40">
        <v>0.05</v>
      </c>
      <c r="H60" s="45">
        <f t="shared" si="0"/>
        <v>2</v>
      </c>
      <c r="I60" s="48">
        <f t="shared" si="1"/>
        <v>574727.30268798897</v>
      </c>
      <c r="J60" s="49">
        <f t="shared" si="2"/>
        <v>449005.70522499143</v>
      </c>
      <c r="K60" s="52">
        <f>Density!D53</f>
        <v>450000</v>
      </c>
      <c r="L60" s="56">
        <f t="shared" si="3"/>
        <v>574727.30268798897</v>
      </c>
      <c r="M60" s="57">
        <f t="shared" si="4"/>
        <v>0.27717178375108659</v>
      </c>
      <c r="N60" s="58">
        <f t="shared" si="5"/>
        <v>449005.70522499143</v>
      </c>
      <c r="O60" s="59">
        <f t="shared" si="6"/>
        <v>-2.2095439444634961E-3</v>
      </c>
    </row>
    <row r="61" spans="1:15" x14ac:dyDescent="0.25">
      <c r="A61" s="1" t="s">
        <v>32</v>
      </c>
      <c r="B61" s="21">
        <f>Area!D59</f>
        <v>138422.70675955436</v>
      </c>
      <c r="C61" s="28">
        <v>3</v>
      </c>
      <c r="D61" s="31">
        <v>2</v>
      </c>
      <c r="E61" s="31">
        <v>2</v>
      </c>
      <c r="F61" s="30">
        <v>1</v>
      </c>
      <c r="G61" s="40">
        <v>0.15</v>
      </c>
      <c r="H61" s="45">
        <f t="shared" si="0"/>
        <v>1.3333333333333333</v>
      </c>
      <c r="I61" s="48">
        <f t="shared" si="1"/>
        <v>184563.60901273915</v>
      </c>
      <c r="J61" s="49">
        <f t="shared" si="2"/>
        <v>648856.437935411</v>
      </c>
      <c r="K61" s="52">
        <f>Density!D54</f>
        <v>273000</v>
      </c>
      <c r="L61" s="56">
        <f t="shared" si="3"/>
        <v>184563.60901273915</v>
      </c>
      <c r="M61" s="57">
        <f t="shared" si="4"/>
        <v>-0.32394282412916064</v>
      </c>
      <c r="N61" s="58">
        <f t="shared" si="5"/>
        <v>648856.437935411</v>
      </c>
      <c r="O61" s="59">
        <f t="shared" si="6"/>
        <v>1.3767635089209194</v>
      </c>
    </row>
    <row r="62" spans="1:15" x14ac:dyDescent="0.25">
      <c r="A62" s="1" t="s">
        <v>33</v>
      </c>
      <c r="B62" s="21">
        <f>Area!D60</f>
        <v>67761.724448783309</v>
      </c>
      <c r="C62" s="28">
        <v>5</v>
      </c>
      <c r="D62" s="31">
        <v>3</v>
      </c>
      <c r="E62" s="31">
        <v>4</v>
      </c>
      <c r="F62" s="30">
        <v>1</v>
      </c>
      <c r="G62" s="40">
        <v>0.15</v>
      </c>
      <c r="H62" s="45">
        <f t="shared" si="0"/>
        <v>6.6666666666666661</v>
      </c>
      <c r="I62" s="48">
        <f t="shared" si="1"/>
        <v>451744.82965855533</v>
      </c>
      <c r="J62" s="49">
        <f t="shared" si="2"/>
        <v>317633.08335367171</v>
      </c>
      <c r="K62" s="52">
        <f>Density!D55</f>
        <v>370000</v>
      </c>
      <c r="L62" s="56">
        <f t="shared" si="3"/>
        <v>451744.82965855533</v>
      </c>
      <c r="M62" s="57">
        <f t="shared" si="4"/>
        <v>0.22093197205014956</v>
      </c>
      <c r="N62" s="58">
        <f t="shared" si="5"/>
        <v>317633.08335367171</v>
      </c>
      <c r="O62" s="59">
        <f t="shared" si="6"/>
        <v>-0.14153220715223863</v>
      </c>
    </row>
    <row r="63" spans="1:15" x14ac:dyDescent="0.25">
      <c r="A63" s="1" t="s">
        <v>34</v>
      </c>
      <c r="B63" s="21">
        <f>Area!D61</f>
        <v>81111.795534215242</v>
      </c>
      <c r="C63" s="28">
        <v>5</v>
      </c>
      <c r="D63" s="31">
        <v>3</v>
      </c>
      <c r="E63" s="31">
        <v>4</v>
      </c>
      <c r="F63" s="30">
        <v>0.75</v>
      </c>
      <c r="G63" s="40">
        <v>0.15</v>
      </c>
      <c r="H63" s="45">
        <f t="shared" si="0"/>
        <v>5</v>
      </c>
      <c r="I63" s="48">
        <f t="shared" si="1"/>
        <v>405558.97767107619</v>
      </c>
      <c r="J63" s="49">
        <f t="shared" si="2"/>
        <v>380211.54156663391</v>
      </c>
      <c r="K63" s="52">
        <f>Density!D56</f>
        <v>392200</v>
      </c>
      <c r="L63" s="56">
        <f t="shared" si="3"/>
        <v>405558.97767107619</v>
      </c>
      <c r="M63" s="57">
        <f t="shared" si="4"/>
        <v>3.4061646280153478E-2</v>
      </c>
      <c r="N63" s="58">
        <f t="shared" si="5"/>
        <v>380211.54156663391</v>
      </c>
      <c r="O63" s="59">
        <f t="shared" si="6"/>
        <v>-3.0567206612356169E-2</v>
      </c>
    </row>
    <row r="64" spans="1:15" x14ac:dyDescent="0.25">
      <c r="A64" s="1" t="s">
        <v>35</v>
      </c>
      <c r="B64" s="21">
        <f>Area!D62</f>
        <v>111655.13998724891</v>
      </c>
      <c r="C64" s="28">
        <v>3</v>
      </c>
      <c r="D64" s="31">
        <v>3</v>
      </c>
      <c r="E64" s="31">
        <v>4</v>
      </c>
      <c r="F64" s="30">
        <v>1</v>
      </c>
      <c r="G64" s="40">
        <v>0.15</v>
      </c>
      <c r="H64" s="45">
        <f t="shared" si="0"/>
        <v>4</v>
      </c>
      <c r="I64" s="48">
        <f t="shared" si="1"/>
        <v>446620.55994899565</v>
      </c>
      <c r="J64" s="49">
        <f t="shared" si="2"/>
        <v>523383.46869022929</v>
      </c>
      <c r="K64" s="52">
        <f>Density!D57</f>
        <v>538400</v>
      </c>
      <c r="L64" s="56">
        <f t="shared" si="3"/>
        <v>446620.55994899565</v>
      </c>
      <c r="M64" s="57">
        <f t="shared" si="4"/>
        <v>-0.17046701346769011</v>
      </c>
      <c r="N64" s="58">
        <f t="shared" si="5"/>
        <v>523383.46869022929</v>
      </c>
      <c r="O64" s="59">
        <f t="shared" si="6"/>
        <v>-2.7891031407449314E-2</v>
      </c>
    </row>
    <row r="65" spans="1:15" x14ac:dyDescent="0.25">
      <c r="A65" s="1" t="s">
        <v>36</v>
      </c>
      <c r="B65" s="21">
        <f>Area!D63</f>
        <v>189732.82845659327</v>
      </c>
      <c r="C65" s="28">
        <v>2</v>
      </c>
      <c r="D65" s="31">
        <v>2</v>
      </c>
      <c r="E65" s="31">
        <v>2</v>
      </c>
      <c r="F65" s="30">
        <v>1</v>
      </c>
      <c r="G65" s="40">
        <v>0.05</v>
      </c>
      <c r="H65" s="45">
        <f t="shared" si="0"/>
        <v>0.88888888888888884</v>
      </c>
      <c r="I65" s="48">
        <f t="shared" si="1"/>
        <v>168651.40307252735</v>
      </c>
      <c r="J65" s="49">
        <f t="shared" si="2"/>
        <v>296457.54446342698</v>
      </c>
      <c r="K65" s="52">
        <f>Density!D58</f>
        <v>277400</v>
      </c>
      <c r="L65" s="56">
        <f t="shared" si="3"/>
        <v>168651.40307252735</v>
      </c>
      <c r="M65" s="57">
        <f t="shared" si="4"/>
        <v>-0.39202810716464548</v>
      </c>
      <c r="N65" s="58">
        <f t="shared" si="5"/>
        <v>296457.54446342698</v>
      </c>
      <c r="O65" s="59">
        <f t="shared" si="6"/>
        <v>6.8700592874646652E-2</v>
      </c>
    </row>
    <row r="66" spans="1:15" x14ac:dyDescent="0.25">
      <c r="A66" s="1" t="s">
        <v>37</v>
      </c>
      <c r="B66" s="21">
        <f>Area!D64</f>
        <v>175641.08675530402</v>
      </c>
      <c r="C66" s="28">
        <v>4</v>
      </c>
      <c r="D66" s="31">
        <v>3</v>
      </c>
      <c r="E66" s="31">
        <v>3</v>
      </c>
      <c r="F66" s="30">
        <v>1</v>
      </c>
      <c r="G66" s="40">
        <v>0.15</v>
      </c>
      <c r="H66" s="45">
        <f t="shared" si="0"/>
        <v>4</v>
      </c>
      <c r="I66" s="48">
        <f t="shared" si="1"/>
        <v>702564.34702121606</v>
      </c>
      <c r="J66" s="49">
        <f t="shared" si="2"/>
        <v>823317.59416548756</v>
      </c>
      <c r="K66" s="52">
        <f>Density!D59</f>
        <v>682200</v>
      </c>
      <c r="L66" s="56">
        <f t="shared" si="3"/>
        <v>702564.34702121606</v>
      </c>
      <c r="M66" s="57">
        <f t="shared" si="4"/>
        <v>2.985099240870135E-2</v>
      </c>
      <c r="N66" s="58">
        <f t="shared" si="5"/>
        <v>823317.59416548756</v>
      </c>
      <c r="O66" s="59">
        <f t="shared" si="6"/>
        <v>0.20685663172894689</v>
      </c>
    </row>
    <row r="67" spans="1:15" x14ac:dyDescent="0.25">
      <c r="A67" s="1" t="s">
        <v>38</v>
      </c>
      <c r="B67" s="21">
        <f>Area!D65</f>
        <v>150693.9842219211</v>
      </c>
      <c r="C67" s="28">
        <v>4</v>
      </c>
      <c r="D67" s="31">
        <v>3</v>
      </c>
      <c r="E67" s="31">
        <v>3</v>
      </c>
      <c r="F67" s="30">
        <v>1</v>
      </c>
      <c r="G67" s="40">
        <v>0.15</v>
      </c>
      <c r="H67" s="45">
        <f t="shared" si="0"/>
        <v>4</v>
      </c>
      <c r="I67" s="48">
        <f t="shared" si="1"/>
        <v>602775.93688768439</v>
      </c>
      <c r="J67" s="49">
        <f t="shared" si="2"/>
        <v>706378.05104025512</v>
      </c>
      <c r="K67" s="52">
        <f>Density!D60</f>
        <v>751850</v>
      </c>
      <c r="L67" s="56">
        <f t="shared" si="3"/>
        <v>602775.93688768439</v>
      </c>
      <c r="M67" s="57">
        <f t="shared" si="4"/>
        <v>-0.19827633585464602</v>
      </c>
      <c r="N67" s="58">
        <f t="shared" si="5"/>
        <v>706378.05104025512</v>
      </c>
      <c r="O67" s="59">
        <f t="shared" si="6"/>
        <v>-6.0480081079663343E-2</v>
      </c>
    </row>
    <row r="68" spans="1:15" x14ac:dyDescent="0.25">
      <c r="A68" s="1" t="s">
        <v>39</v>
      </c>
      <c r="B68" s="21">
        <f>Area!D66</f>
        <v>34925.943546736074</v>
      </c>
      <c r="C68" s="28">
        <v>5</v>
      </c>
      <c r="D68" s="31">
        <v>3</v>
      </c>
      <c r="E68" s="31">
        <v>3</v>
      </c>
      <c r="F68" s="30">
        <v>0.25</v>
      </c>
      <c r="G68" s="40">
        <v>0.03</v>
      </c>
      <c r="H68" s="45">
        <f t="shared" si="0"/>
        <v>1.25</v>
      </c>
      <c r="I68" s="48">
        <f t="shared" si="1"/>
        <v>43657.429433420097</v>
      </c>
      <c r="J68" s="49">
        <f t="shared" si="2"/>
        <v>32743.072075065073</v>
      </c>
      <c r="K68" s="52">
        <f>Density!D61</f>
        <v>10000</v>
      </c>
      <c r="L68" s="56">
        <f t="shared" si="3"/>
        <v>43657.429433420097</v>
      </c>
      <c r="M68" s="57">
        <f t="shared" si="4"/>
        <v>3.3657429433420099</v>
      </c>
      <c r="N68" s="58">
        <f t="shared" si="5"/>
        <v>32743.072075065073</v>
      </c>
      <c r="O68" s="59">
        <f t="shared" si="6"/>
        <v>2.2743072075065074</v>
      </c>
    </row>
    <row r="69" spans="1:15" x14ac:dyDescent="0.25">
      <c r="A69" s="1" t="s">
        <v>40</v>
      </c>
      <c r="B69" s="21">
        <f>Area!D67</f>
        <v>175708.51135674556</v>
      </c>
      <c r="C69" s="28">
        <v>5</v>
      </c>
      <c r="D69" s="31">
        <v>3</v>
      </c>
      <c r="E69" s="31">
        <v>3</v>
      </c>
      <c r="F69" s="30">
        <v>1</v>
      </c>
      <c r="G69" s="40">
        <v>0.15</v>
      </c>
      <c r="H69" s="45">
        <f t="shared" si="0"/>
        <v>5</v>
      </c>
      <c r="I69" s="48">
        <f t="shared" si="1"/>
        <v>878542.55678372784</v>
      </c>
      <c r="J69" s="49">
        <f t="shared" si="2"/>
        <v>823633.64698474482</v>
      </c>
      <c r="K69" s="52">
        <f>Density!D62</f>
        <v>668800</v>
      </c>
      <c r="L69" s="56">
        <f t="shared" si="3"/>
        <v>878542.55678372784</v>
      </c>
      <c r="M69" s="57">
        <f t="shared" si="4"/>
        <v>0.31361028227232035</v>
      </c>
      <c r="N69" s="58">
        <f t="shared" si="5"/>
        <v>823633.64698474482</v>
      </c>
      <c r="O69" s="59">
        <f t="shared" si="6"/>
        <v>0.23150963963030027</v>
      </c>
    </row>
    <row r="70" spans="1:15" x14ac:dyDescent="0.25">
      <c r="A70" s="1" t="s">
        <v>63</v>
      </c>
      <c r="B70" s="21">
        <f>Area!D68</f>
        <v>20294.805033914203</v>
      </c>
      <c r="C70" s="28">
        <v>4</v>
      </c>
      <c r="D70" s="31">
        <v>3</v>
      </c>
      <c r="E70" s="31">
        <v>3</v>
      </c>
      <c r="F70" s="30">
        <v>2</v>
      </c>
      <c r="G70" s="40">
        <v>0.3</v>
      </c>
      <c r="H70" s="45">
        <f t="shared" si="0"/>
        <v>8</v>
      </c>
      <c r="I70" s="48">
        <f t="shared" si="1"/>
        <v>162358.44027131362</v>
      </c>
      <c r="J70" s="49">
        <f t="shared" si="2"/>
        <v>190263.79719294564</v>
      </c>
      <c r="K70" s="52">
        <f>Density!D63</f>
        <v>177800</v>
      </c>
      <c r="L70" s="56">
        <f t="shared" si="3"/>
        <v>162358.44027131362</v>
      </c>
      <c r="M70" s="57">
        <f t="shared" si="4"/>
        <v>-8.6847917484175349E-2</v>
      </c>
      <c r="N70" s="58">
        <f t="shared" si="5"/>
        <v>190263.79719294564</v>
      </c>
      <c r="O70" s="59">
        <f t="shared" si="6"/>
        <v>7.0100096698231945E-2</v>
      </c>
    </row>
    <row r="71" spans="1:15" x14ac:dyDescent="0.25">
      <c r="A71" s="1" t="s">
        <v>60</v>
      </c>
      <c r="B71" s="21">
        <f>Area!D69</f>
        <v>70256.434702121594</v>
      </c>
      <c r="C71" s="28">
        <v>2</v>
      </c>
      <c r="D71" s="31">
        <v>3</v>
      </c>
      <c r="E71" s="31">
        <v>2</v>
      </c>
      <c r="F71" s="30">
        <v>1</v>
      </c>
      <c r="G71" s="40">
        <v>0.05</v>
      </c>
      <c r="H71" s="45">
        <f t="shared" si="0"/>
        <v>1.3333333333333333</v>
      </c>
      <c r="I71" s="48">
        <f t="shared" si="1"/>
        <v>93675.246269495459</v>
      </c>
      <c r="J71" s="49">
        <f t="shared" si="2"/>
        <v>109775.67922206499</v>
      </c>
      <c r="K71" s="52">
        <f>Density!D64</f>
        <v>160000</v>
      </c>
      <c r="L71" s="56">
        <f t="shared" si="3"/>
        <v>93675.246269495459</v>
      </c>
      <c r="M71" s="57">
        <f t="shared" si="4"/>
        <v>-0.41452971081565337</v>
      </c>
      <c r="N71" s="58">
        <f t="shared" si="5"/>
        <v>109775.67922206499</v>
      </c>
      <c r="O71" s="59">
        <f t="shared" si="6"/>
        <v>-0.3139020048620938</v>
      </c>
    </row>
    <row r="72" spans="1:15" x14ac:dyDescent="0.25">
      <c r="A72" s="1" t="s">
        <v>41</v>
      </c>
      <c r="B72" s="21">
        <f>Area!D70</f>
        <v>407918.83872153139</v>
      </c>
      <c r="C72" s="28">
        <v>2</v>
      </c>
      <c r="D72" s="31">
        <v>2</v>
      </c>
      <c r="E72" s="31">
        <v>2</v>
      </c>
      <c r="F72" s="30">
        <v>1</v>
      </c>
      <c r="G72" s="40">
        <v>0.05</v>
      </c>
      <c r="H72" s="45">
        <f t="shared" si="0"/>
        <v>0.88888888888888884</v>
      </c>
      <c r="I72" s="48">
        <f t="shared" si="1"/>
        <v>362594.52330802788</v>
      </c>
      <c r="J72" s="49">
        <f t="shared" si="2"/>
        <v>637373.18550239282</v>
      </c>
      <c r="K72" s="52">
        <f>Density!D65</f>
        <v>120000</v>
      </c>
      <c r="L72" s="56">
        <f t="shared" si="3"/>
        <v>362594.52330802788</v>
      </c>
      <c r="M72" s="57">
        <f t="shared" si="4"/>
        <v>2.0216210275668991</v>
      </c>
      <c r="N72" s="58">
        <f t="shared" si="5"/>
        <v>637373.18550239282</v>
      </c>
      <c r="O72" s="59">
        <f t="shared" si="6"/>
        <v>4.31144321251994</v>
      </c>
    </row>
    <row r="73" spans="1:15" x14ac:dyDescent="0.25">
      <c r="A73" s="1" t="s">
        <v>42</v>
      </c>
      <c r="B73" s="21">
        <f>Area!D71</f>
        <v>126690.82610872023</v>
      </c>
      <c r="C73" s="28">
        <v>3</v>
      </c>
      <c r="D73" s="31">
        <v>3</v>
      </c>
      <c r="E73" s="31">
        <v>3</v>
      </c>
      <c r="F73" s="30">
        <v>1</v>
      </c>
      <c r="G73" s="40">
        <v>0.08</v>
      </c>
      <c r="H73" s="45">
        <f t="shared" si="0"/>
        <v>3</v>
      </c>
      <c r="I73" s="48">
        <f t="shared" si="1"/>
        <v>380072.47832616069</v>
      </c>
      <c r="J73" s="49">
        <f t="shared" si="2"/>
        <v>316727.06527180062</v>
      </c>
      <c r="K73" s="52">
        <f>Density!D66</f>
        <v>305900</v>
      </c>
      <c r="L73" s="56">
        <f t="shared" si="3"/>
        <v>380072.47832616069</v>
      </c>
      <c r="M73" s="57">
        <f t="shared" si="4"/>
        <v>0.24247295954939749</v>
      </c>
      <c r="N73" s="58">
        <f t="shared" si="5"/>
        <v>316727.06527180062</v>
      </c>
      <c r="O73" s="59">
        <f t="shared" si="6"/>
        <v>3.5394132957831372E-2</v>
      </c>
    </row>
    <row r="74" spans="1:15" x14ac:dyDescent="0.25">
      <c r="A74" s="1" t="s">
        <v>43</v>
      </c>
      <c r="B74" s="21">
        <f>Area!D72</f>
        <v>522405.81196932646</v>
      </c>
      <c r="C74" s="28">
        <v>4</v>
      </c>
      <c r="D74" s="31">
        <v>2</v>
      </c>
      <c r="E74" s="31">
        <v>2</v>
      </c>
      <c r="F74" s="30">
        <v>1</v>
      </c>
      <c r="G74" s="40">
        <v>0.15</v>
      </c>
      <c r="H74" s="45">
        <f t="shared" si="0"/>
        <v>1.7777777777777777</v>
      </c>
      <c r="I74" s="48">
        <f t="shared" si="1"/>
        <v>928721.44350102474</v>
      </c>
      <c r="J74" s="49">
        <f t="shared" si="2"/>
        <v>2448777.2436062177</v>
      </c>
      <c r="K74" s="52">
        <f>Density!D67</f>
        <v>1628300</v>
      </c>
      <c r="L74" s="56">
        <f t="shared" si="3"/>
        <v>928721.44350102474</v>
      </c>
      <c r="M74" s="57">
        <f t="shared" si="4"/>
        <v>-0.42963738653747791</v>
      </c>
      <c r="N74" s="58">
        <f t="shared" si="5"/>
        <v>2448777.2436062177</v>
      </c>
      <c r="O74" s="59">
        <f t="shared" si="6"/>
        <v>0.50388579721563453</v>
      </c>
    </row>
    <row r="76" spans="1:15" x14ac:dyDescent="0.25">
      <c r="A76" s="16" t="s">
        <v>180</v>
      </c>
    </row>
    <row r="77" spans="1:15" x14ac:dyDescent="0.25">
      <c r="A77" t="s">
        <v>175</v>
      </c>
    </row>
    <row r="78" spans="1:15" x14ac:dyDescent="0.25">
      <c r="A78" t="s">
        <v>176</v>
      </c>
    </row>
    <row r="79" spans="1:15" x14ac:dyDescent="0.25">
      <c r="A79" t="s">
        <v>177</v>
      </c>
    </row>
    <row r="80" spans="1:15" x14ac:dyDescent="0.25">
      <c r="A80" t="s">
        <v>178</v>
      </c>
    </row>
    <row r="81" spans="1:1" x14ac:dyDescent="0.25">
      <c r="A81" t="s">
        <v>179</v>
      </c>
    </row>
    <row r="83" spans="1:1" x14ac:dyDescent="0.25">
      <c r="A83" s="17" t="s">
        <v>186</v>
      </c>
    </row>
    <row r="84" spans="1:1" x14ac:dyDescent="0.25">
      <c r="A84" t="s">
        <v>181</v>
      </c>
    </row>
    <row r="85" spans="1:1" x14ac:dyDescent="0.25">
      <c r="A85" t="s">
        <v>182</v>
      </c>
    </row>
    <row r="86" spans="1:1" x14ac:dyDescent="0.25">
      <c r="A86" t="s">
        <v>183</v>
      </c>
    </row>
    <row r="87" spans="1:1" x14ac:dyDescent="0.25">
      <c r="A87" t="s">
        <v>184</v>
      </c>
    </row>
    <row r="88" spans="1:1" x14ac:dyDescent="0.25">
      <c r="A88" t="s">
        <v>185</v>
      </c>
    </row>
    <row r="90" spans="1:1" x14ac:dyDescent="0.25">
      <c r="A90" s="17" t="s">
        <v>192</v>
      </c>
    </row>
    <row r="91" spans="1:1" x14ac:dyDescent="0.25">
      <c r="A91" t="s">
        <v>187</v>
      </c>
    </row>
    <row r="92" spans="1:1" x14ac:dyDescent="0.25">
      <c r="A92" t="s">
        <v>188</v>
      </c>
    </row>
    <row r="93" spans="1:1" x14ac:dyDescent="0.25">
      <c r="A93" t="s">
        <v>189</v>
      </c>
    </row>
    <row r="94" spans="1:1" x14ac:dyDescent="0.25">
      <c r="A94" t="s">
        <v>190</v>
      </c>
    </row>
    <row r="95" spans="1:1" x14ac:dyDescent="0.25">
      <c r="A95" t="s">
        <v>191</v>
      </c>
    </row>
  </sheetData>
  <mergeCells count="6">
    <mergeCell ref="N11:O11"/>
    <mergeCell ref="K9:O9"/>
    <mergeCell ref="C9:F9"/>
    <mergeCell ref="H11:I11"/>
    <mergeCell ref="H9:J9"/>
    <mergeCell ref="L11:M11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Area</vt:lpstr>
      <vt:lpstr>Density</vt:lpstr>
      <vt:lpstr>Revised populations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Richard</cp:lastModifiedBy>
  <dcterms:created xsi:type="dcterms:W3CDTF">2020-10-29T21:21:05Z</dcterms:created>
  <dcterms:modified xsi:type="dcterms:W3CDTF">2021-09-04T16:21:10Z</dcterms:modified>
</cp:coreProperties>
</file>